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ranca\Documents\COSTO AMMORTIZZATO\"/>
    </mc:Choice>
  </mc:AlternateContent>
  <bookViews>
    <workbookView xWindow="0" yWindow="0" windowWidth="23040" windowHeight="8208"/>
  </bookViews>
  <sheets>
    <sheet name="tir x" sheetId="1" r:id="rId1"/>
    <sheet name="piano ammortamento con tir x" sheetId="2" r:id="rId2"/>
    <sheet name="istruzioni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2" l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7" i="2"/>
  <c r="G6" i="2" l="1"/>
  <c r="B6" i="2"/>
  <c r="C31" i="3" l="1"/>
  <c r="C32" i="3" s="1"/>
  <c r="C30" i="3"/>
  <c r="C8" i="3"/>
  <c r="C9" i="3"/>
  <c r="A17" i="3" s="1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E7" i="2"/>
  <c r="B13" i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12" i="1"/>
  <c r="C7" i="1"/>
  <c r="F7" i="2" l="1"/>
  <c r="E16" i="1"/>
  <c r="G7" i="2" l="1"/>
  <c r="E8" i="2" s="1"/>
  <c r="F8" i="2" l="1"/>
  <c r="G8" i="2" l="1"/>
  <c r="E9" i="2" s="1"/>
  <c r="F9" i="2" l="1"/>
  <c r="G9" i="2" l="1"/>
  <c r="E10" i="2" s="1"/>
  <c r="F10" i="2" l="1"/>
  <c r="G10" i="2" s="1"/>
  <c r="E11" i="2" s="1"/>
  <c r="F11" i="2" l="1"/>
  <c r="G11" i="2"/>
  <c r="E12" i="2" s="1"/>
  <c r="F12" i="2" l="1"/>
  <c r="G12" i="2" s="1"/>
  <c r="E13" i="2" s="1"/>
  <c r="F13" i="2" l="1"/>
  <c r="G13" i="2"/>
  <c r="E14" i="2" s="1"/>
  <c r="F14" i="2" l="1"/>
  <c r="G14" i="2" s="1"/>
  <c r="E15" i="2" s="1"/>
  <c r="F15" i="2" l="1"/>
  <c r="G15" i="2" s="1"/>
  <c r="E16" i="2" s="1"/>
  <c r="F16" i="2" l="1"/>
  <c r="G16" i="2" s="1"/>
  <c r="E17" i="2" s="1"/>
  <c r="F17" i="2" l="1"/>
  <c r="G17" i="2" s="1"/>
  <c r="E18" i="2" s="1"/>
  <c r="F18" i="2" l="1"/>
  <c r="G18" i="2" s="1"/>
  <c r="E19" i="2" s="1"/>
  <c r="F19" i="2" l="1"/>
  <c r="G19" i="2" s="1"/>
  <c r="E20" i="2" s="1"/>
  <c r="F20" i="2" l="1"/>
  <c r="G20" i="2" s="1"/>
  <c r="E21" i="2" s="1"/>
  <c r="F21" i="2" l="1"/>
  <c r="G21" i="2" s="1"/>
  <c r="E22" i="2" s="1"/>
  <c r="F22" i="2" l="1"/>
  <c r="G22" i="2" s="1"/>
  <c r="E23" i="2" s="1"/>
  <c r="F23" i="2" l="1"/>
  <c r="G23" i="2" s="1"/>
  <c r="E24" i="2" s="1"/>
  <c r="F24" i="2" l="1"/>
  <c r="G24" i="2" s="1"/>
  <c r="E25" i="2" s="1"/>
  <c r="F25" i="2" l="1"/>
  <c r="G25" i="2" s="1"/>
  <c r="E26" i="2" s="1"/>
  <c r="F26" i="2" l="1"/>
  <c r="G26" i="2" s="1"/>
  <c r="E27" i="2" s="1"/>
  <c r="F27" i="2" l="1"/>
  <c r="G27" i="2" s="1"/>
  <c r="E28" i="2" s="1"/>
  <c r="F28" i="2" l="1"/>
  <c r="G28" i="2"/>
  <c r="E29" i="2" s="1"/>
  <c r="F29" i="2" l="1"/>
  <c r="G29" i="2" s="1"/>
  <c r="E30" i="2" s="1"/>
  <c r="F30" i="2" l="1"/>
  <c r="G30" i="2" s="1"/>
  <c r="E31" i="2" s="1"/>
  <c r="F31" i="2" l="1"/>
  <c r="G31" i="2" s="1"/>
  <c r="E32" i="2" s="1"/>
  <c r="F32" i="2" l="1"/>
  <c r="G32" i="2" s="1"/>
  <c r="E33" i="2" s="1"/>
  <c r="F33" i="2" l="1"/>
  <c r="G33" i="2" s="1"/>
  <c r="E34" i="2" s="1"/>
  <c r="F34" i="2" l="1"/>
  <c r="G34" i="2" s="1"/>
  <c r="E35" i="2" s="1"/>
  <c r="F35" i="2" l="1"/>
  <c r="G35" i="2" s="1"/>
  <c r="E36" i="2" s="1"/>
  <c r="F36" i="2" l="1"/>
  <c r="G36" i="2" s="1"/>
  <c r="E37" i="2" s="1"/>
  <c r="F37" i="2" l="1"/>
  <c r="G37" i="2" s="1"/>
  <c r="E38" i="2" s="1"/>
  <c r="F38" i="2" l="1"/>
  <c r="G38" i="2" s="1"/>
  <c r="E39" i="2" s="1"/>
  <c r="F39" i="2" l="1"/>
  <c r="G39" i="2" s="1"/>
  <c r="E40" i="2" s="1"/>
  <c r="F40" i="2" l="1"/>
  <c r="G40" i="2" s="1"/>
  <c r="E41" i="2" s="1"/>
  <c r="F41" i="2" l="1"/>
  <c r="G41" i="2" s="1"/>
  <c r="E42" i="2" s="1"/>
  <c r="F42" i="2" l="1"/>
  <c r="G42" i="2" s="1"/>
  <c r="E43" i="2" s="1"/>
  <c r="F43" i="2" l="1"/>
  <c r="G43" i="2" s="1"/>
  <c r="E44" i="2" s="1"/>
  <c r="F44" i="2" l="1"/>
  <c r="G44" i="2" s="1"/>
  <c r="E45" i="2" s="1"/>
  <c r="F45" i="2" l="1"/>
  <c r="G45" i="2" s="1"/>
  <c r="E46" i="2" s="1"/>
  <c r="F46" i="2" l="1"/>
  <c r="G46" i="2" s="1"/>
  <c r="E47" i="2" s="1"/>
  <c r="F47" i="2" l="1"/>
  <c r="G47" i="2" s="1"/>
  <c r="E48" i="2" s="1"/>
  <c r="F48" i="2" l="1"/>
  <c r="G48" i="2" s="1"/>
  <c r="E49" i="2" s="1"/>
  <c r="F49" i="2" l="1"/>
  <c r="G49" i="2" s="1"/>
  <c r="E50" i="2" s="1"/>
  <c r="F50" i="2" l="1"/>
  <c r="G50" i="2" s="1"/>
  <c r="E51" i="2" s="1"/>
  <c r="F51" i="2" l="1"/>
  <c r="G51" i="2" s="1"/>
  <c r="E52" i="2" s="1"/>
  <c r="F52" i="2" l="1"/>
  <c r="G52" i="2" s="1"/>
  <c r="E53" i="2" s="1"/>
  <c r="F53" i="2" l="1"/>
  <c r="G53" i="2" s="1"/>
  <c r="E54" i="2" s="1"/>
  <c r="F54" i="2" l="1"/>
  <c r="G54" i="2" s="1"/>
  <c r="E55" i="2" s="1"/>
  <c r="F55" i="2" l="1"/>
  <c r="G55" i="2" s="1"/>
  <c r="E56" i="2" s="1"/>
  <c r="F56" i="2" l="1"/>
  <c r="G56" i="2" s="1"/>
  <c r="E57" i="2" s="1"/>
  <c r="F57" i="2" l="1"/>
  <c r="G57" i="2" s="1"/>
  <c r="E58" i="2" s="1"/>
  <c r="F58" i="2" l="1"/>
  <c r="G58" i="2" s="1"/>
  <c r="E59" i="2" s="1"/>
  <c r="F59" i="2" l="1"/>
  <c r="G59" i="2" s="1"/>
  <c r="E60" i="2" s="1"/>
  <c r="F60" i="2" l="1"/>
  <c r="G60" i="2" s="1"/>
  <c r="E61" i="2" s="1"/>
  <c r="F61" i="2" l="1"/>
  <c r="G61" i="2" s="1"/>
  <c r="E62" i="2" s="1"/>
  <c r="F62" i="2" l="1"/>
  <c r="G62" i="2" s="1"/>
  <c r="E63" i="2" s="1"/>
  <c r="F63" i="2" l="1"/>
  <c r="G63" i="2" s="1"/>
  <c r="E64" i="2" s="1"/>
  <c r="F64" i="2" l="1"/>
  <c r="G64" i="2" s="1"/>
  <c r="E65" i="2" s="1"/>
  <c r="F65" i="2" l="1"/>
  <c r="G65" i="2" s="1"/>
  <c r="E66" i="2" s="1"/>
  <c r="F66" i="2" l="1"/>
  <c r="G66" i="2" s="1"/>
  <c r="E67" i="2" s="1"/>
  <c r="F67" i="2" l="1"/>
  <c r="G67" i="2" s="1"/>
  <c r="E68" i="2" s="1"/>
  <c r="F68" i="2" l="1"/>
  <c r="G68" i="2" s="1"/>
  <c r="E69" i="2" s="1"/>
  <c r="F69" i="2" l="1"/>
  <c r="G69" i="2" s="1"/>
  <c r="E70" i="2" s="1"/>
  <c r="F70" i="2" l="1"/>
  <c r="G70" i="2" s="1"/>
  <c r="E71" i="2" s="1"/>
  <c r="F71" i="2" l="1"/>
  <c r="G71" i="2" s="1"/>
  <c r="E72" i="2" s="1"/>
  <c r="F72" i="2" l="1"/>
  <c r="G72" i="2" s="1"/>
  <c r="E73" i="2" s="1"/>
  <c r="F73" i="2" l="1"/>
  <c r="G73" i="2" s="1"/>
  <c r="E74" i="2" s="1"/>
  <c r="F74" i="2" l="1"/>
  <c r="G74" i="2" s="1"/>
  <c r="E75" i="2" s="1"/>
  <c r="F75" i="2" l="1"/>
  <c r="G75" i="2" s="1"/>
  <c r="E76" i="2" s="1"/>
  <c r="F76" i="2" l="1"/>
  <c r="G76" i="2" s="1"/>
  <c r="E77" i="2" s="1"/>
  <c r="F77" i="2" l="1"/>
  <c r="G77" i="2" s="1"/>
  <c r="E78" i="2" s="1"/>
  <c r="F78" i="2" l="1"/>
  <c r="G78" i="2" s="1"/>
  <c r="E79" i="2" s="1"/>
  <c r="F79" i="2" l="1"/>
  <c r="G79" i="2" s="1"/>
  <c r="E80" i="2" s="1"/>
  <c r="F80" i="2" l="1"/>
  <c r="G80" i="2" s="1"/>
  <c r="E81" i="2" s="1"/>
  <c r="F81" i="2" l="1"/>
  <c r="G81" i="2" s="1"/>
  <c r="E82" i="2" s="1"/>
  <c r="F82" i="2" l="1"/>
  <c r="G82" i="2" s="1"/>
  <c r="E83" i="2" s="1"/>
  <c r="F83" i="2" l="1"/>
  <c r="G83" i="2" s="1"/>
  <c r="E84" i="2" s="1"/>
  <c r="F84" i="2" l="1"/>
  <c r="G84" i="2" s="1"/>
  <c r="E85" i="2" s="1"/>
  <c r="F85" i="2" l="1"/>
  <c r="G85" i="2" s="1"/>
  <c r="E86" i="2" s="1"/>
  <c r="F86" i="2" l="1"/>
  <c r="F91" i="2" s="1"/>
  <c r="G86" i="2" l="1"/>
</calcChain>
</file>

<file path=xl/sharedStrings.xml><?xml version="1.0" encoding="utf-8"?>
<sst xmlns="http://schemas.openxmlformats.org/spreadsheetml/2006/main" count="145" uniqueCount="107">
  <si>
    <t>CALCOLO TASSO EFFETTIVO CON TIR X</t>
  </si>
  <si>
    <t>tasso annuale</t>
  </si>
  <si>
    <t>DEBITO RESI-</t>
  </si>
  <si>
    <t>QUOTA</t>
  </si>
  <si>
    <t>INTERESSI</t>
  </si>
  <si>
    <t>DIFFERENZIALE</t>
  </si>
  <si>
    <t>DEBITO</t>
  </si>
  <si>
    <t>totale costi transazione</t>
  </si>
  <si>
    <t>DUO BANCA</t>
  </si>
  <si>
    <t>CAPITALE</t>
  </si>
  <si>
    <t>BANCA</t>
  </si>
  <si>
    <t>EFFETTIVI</t>
  </si>
  <si>
    <t>RESIDUO</t>
  </si>
  <si>
    <t>DOPO LA RATA</t>
  </si>
  <si>
    <t xml:space="preserve">interessi effettivi son calcolati sul debito </t>
  </si>
  <si>
    <t>dato da debito al netto dei costi di transazione</t>
  </si>
  <si>
    <t>meno la quota capitale rimborsata</t>
  </si>
  <si>
    <t>più il differenziale</t>
  </si>
  <si>
    <t xml:space="preserve">la formula del tir x indipendentemente </t>
  </si>
  <si>
    <t>dalle scadenze trimestrali o mensili</t>
  </si>
  <si>
    <t>da' come risultato un tasso annuale</t>
  </si>
  <si>
    <t>1° passo</t>
  </si>
  <si>
    <t>calcolare il tasso effettivo con la formula tir x</t>
  </si>
  <si>
    <t>occorre mettere in sequenza la cifra ottenuta con il mutuo</t>
  </si>
  <si>
    <t>e i pagamenti che si effettuano alla banca, sia a titolo di</t>
  </si>
  <si>
    <t>quota capitale sia a titolo di interessi</t>
  </si>
  <si>
    <t>esempio</t>
  </si>
  <si>
    <t xml:space="preserve">mutuo </t>
  </si>
  <si>
    <t>spese transazione</t>
  </si>
  <si>
    <t>entrata iniziale</t>
  </si>
  <si>
    <t>differenza tra mutuo e spese transazione</t>
  </si>
  <si>
    <t>la sequenza deve essere</t>
  </si>
  <si>
    <t>di fianco agli importi mettere le date, non ha importanza che</t>
  </si>
  <si>
    <t xml:space="preserve">siano a intervallo prefissato, mettere le date degli effettivi </t>
  </si>
  <si>
    <t>pagamenti</t>
  </si>
  <si>
    <t>2° passo creare la tabella del piano di ammortamento</t>
  </si>
  <si>
    <t>A</t>
  </si>
  <si>
    <t>B</t>
  </si>
  <si>
    <t>C</t>
  </si>
  <si>
    <t>D</t>
  </si>
  <si>
    <t>E</t>
  </si>
  <si>
    <t>F</t>
  </si>
  <si>
    <t>G</t>
  </si>
  <si>
    <t>H</t>
  </si>
  <si>
    <t xml:space="preserve">COLONNA </t>
  </si>
  <si>
    <t>sono le date dei vari pagamenti sia per quota capitale sia per interessi</t>
  </si>
  <si>
    <t>COLONNA</t>
  </si>
  <si>
    <t>debito nominale della banca, quindi cifra accordata del mutuo che va decurtato</t>
  </si>
  <si>
    <t>la quota capitale</t>
  </si>
  <si>
    <t>sono gli interessi calcolati dalla banca</t>
  </si>
  <si>
    <t>sono gli interessi effettivi calcolati sulla base del tasso ottenuto con la formula tir x</t>
  </si>
  <si>
    <t>vanno calcolati in questo modo per poter avere i dati corretti:</t>
  </si>
  <si>
    <t>interessi effettivi =</t>
  </si>
  <si>
    <t>(C*(1+tasso effettivo) ^(giorni/365))</t>
  </si>
  <si>
    <t>- C</t>
  </si>
  <si>
    <t>una scadenza e l'altra rapportati a 365</t>
  </si>
  <si>
    <t>si calcola il differenziale come differenza tra</t>
  </si>
  <si>
    <t>gli interessi effettivi e quelli calcolati dalla banca</t>
  </si>
  <si>
    <t>in questo caso il capitale C è dato dal debito residuo ottenuto partendo dalla cifra effettivamente ottenuta</t>
  </si>
  <si>
    <t>si parte dal valore del mutuo al netto degli oneri di transazione e ad ogni scadenza</t>
  </si>
  <si>
    <t>si toglie la quota capitale e si aggiunge il differenziale.</t>
  </si>
  <si>
    <t>Interessi effettivi =</t>
  </si>
  <si>
    <t xml:space="preserve">             gg/365</t>
  </si>
  <si>
    <t>montante</t>
  </si>
  <si>
    <t>=</t>
  </si>
  <si>
    <t>C x(1+ i)</t>
  </si>
  <si>
    <t>ottenuto il montante, si toglie il capitale, si ottengono così gli interessi</t>
  </si>
  <si>
    <t xml:space="preserve">prime 9 rate </t>
  </si>
  <si>
    <t>solo interessi</t>
  </si>
  <si>
    <t>dalla 10ma rata alla 71esima</t>
  </si>
  <si>
    <t>quota capitale + interessi</t>
  </si>
  <si>
    <t>proseguire con tutti gli importi vedi, foglio tir x</t>
  </si>
  <si>
    <t>a questo punto si è pronti per applicare la formula " tir x"</t>
  </si>
  <si>
    <t>sono riportati gli effettivi pagamenti, vale a dire quota capitale + interessi</t>
  </si>
  <si>
    <t>della quota capitale rimborsata periodicamente , deve essere sottratto l'importo di colonna D</t>
  </si>
  <si>
    <t>o meglio</t>
  </si>
  <si>
    <t xml:space="preserve">in sostanza si calcola  il montante elevando alla potenza data dai giorni che intercorrono tra </t>
  </si>
  <si>
    <r>
      <t>vale a dire il mutuo al netto degli oneri di transazione quindi la colonna</t>
    </r>
    <r>
      <rPr>
        <b/>
        <sz val="11"/>
        <color theme="1"/>
        <rFont val="Calibri"/>
        <family val="2"/>
        <scheme val="minor"/>
      </rPr>
      <t xml:space="preserve"> H</t>
    </r>
  </si>
  <si>
    <t>il tir x da' sempre come risultato il tasso annuo</t>
  </si>
  <si>
    <t>indipendentemente dalla periodicità delle rate</t>
  </si>
  <si>
    <t>INSERIRE IMPORTO MUTUO CONCESSO</t>
  </si>
  <si>
    <t xml:space="preserve">INSERIRE SPESE ISTRUTTORIA CON SEGNO MENO </t>
  </si>
  <si>
    <t>INSERIRE FATTURA NOTAIO CON SEGNO MENO</t>
  </si>
  <si>
    <t>le date in cui si verifica</t>
  </si>
  <si>
    <t>l'ottenimento del mutuo</t>
  </si>
  <si>
    <t>ed il pagamento delle</t>
  </si>
  <si>
    <t>varie rate, sia a titolo</t>
  </si>
  <si>
    <t>di quota capitale sia</t>
  </si>
  <si>
    <t>a titolo di interessi</t>
  </si>
  <si>
    <r>
      <t xml:space="preserve">inserire nella colonna </t>
    </r>
    <r>
      <rPr>
        <b/>
        <sz val="11"/>
        <color theme="1"/>
        <rFont val="Calibri"/>
        <family val="2"/>
        <scheme val="minor"/>
      </rPr>
      <t>B</t>
    </r>
  </si>
  <si>
    <t>la data nel riquadro B4 è quella delle erogazione del mutuo</t>
  </si>
  <si>
    <t>COMPILARE I RIQUADRI IN AZZURRO</t>
  </si>
  <si>
    <t xml:space="preserve">INSERIRE DALLA CELLA C8 IN POI LE SINGOLE RATE SIA </t>
  </si>
  <si>
    <t>QUOTA CAPITALE SIA INTERESSI</t>
  </si>
  <si>
    <t>Cliccare sulla cella E16, cliccare su fx in alto a sinistra</t>
  </si>
  <si>
    <t xml:space="preserve">nella casella Valori selezionare dalla casella C7 all'ultimo </t>
  </si>
  <si>
    <t>pagamento; nella cella Date pagam selezionare da B7 all'ultima data</t>
  </si>
  <si>
    <t>Dopo aver cliccato su fx comparirà questa finestra</t>
  </si>
  <si>
    <t xml:space="preserve">C </t>
  </si>
  <si>
    <t xml:space="preserve">E </t>
  </si>
  <si>
    <t>B (riga prec) - C</t>
  </si>
  <si>
    <t>COMPILARE LE COLONNE COLORATE</t>
  </si>
  <si>
    <t>CON L'AZZURRINO</t>
  </si>
  <si>
    <t>(CLICCARE SU FOGLIO tir x)</t>
  </si>
  <si>
    <t>(CLICCARE SU FOGLIO piano di ammortamento con tir x)</t>
  </si>
  <si>
    <t>CALCOLATI</t>
  </si>
  <si>
    <t xml:space="preserve">DALLA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</si>
</sst>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14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0" fontId="0" fillId="0" borderId="2" xfId="0" applyBorder="1"/>
    <xf numFmtId="4" fontId="0" fillId="0" borderId="2" xfId="0" applyNumberFormat="1" applyBorder="1"/>
    <xf numFmtId="0" fontId="0" fillId="2" borderId="0" xfId="0" applyFill="1"/>
    <xf numFmtId="4" fontId="0" fillId="0" borderId="3" xfId="0" applyNumberFormat="1" applyBorder="1"/>
    <xf numFmtId="0" fontId="0" fillId="0" borderId="4" xfId="0" applyBorder="1"/>
    <xf numFmtId="4" fontId="0" fillId="0" borderId="4" xfId="0" applyNumberFormat="1" applyBorder="1"/>
    <xf numFmtId="4" fontId="0" fillId="0" borderId="5" xfId="0" applyNumberFormat="1" applyBorder="1"/>
    <xf numFmtId="0" fontId="0" fillId="0" borderId="6" xfId="0" applyBorder="1"/>
    <xf numFmtId="4" fontId="0" fillId="0" borderId="6" xfId="0" applyNumberFormat="1" applyBorder="1"/>
    <xf numFmtId="4" fontId="0" fillId="3" borderId="0" xfId="0" applyNumberFormat="1" applyFill="1"/>
    <xf numFmtId="0" fontId="0" fillId="0" borderId="0" xfId="0" applyBorder="1"/>
    <xf numFmtId="4" fontId="0" fillId="0" borderId="0" xfId="0" applyNumberFormat="1" applyBorder="1"/>
    <xf numFmtId="0" fontId="1" fillId="4" borderId="8" xfId="0" applyFont="1" applyFill="1" applyBorder="1" applyAlignment="1">
      <alignment horizontal="center"/>
    </xf>
    <xf numFmtId="0" fontId="0" fillId="5" borderId="9" xfId="0" applyFill="1" applyBorder="1"/>
    <xf numFmtId="0" fontId="0" fillId="5" borderId="10" xfId="0" applyFill="1" applyBorder="1"/>
    <xf numFmtId="0" fontId="0" fillId="5" borderId="11" xfId="0" quotePrefix="1" applyFill="1" applyBorder="1"/>
    <xf numFmtId="0" fontId="0" fillId="5" borderId="1" xfId="0" applyFill="1" applyBorder="1"/>
    <xf numFmtId="0" fontId="0" fillId="5" borderId="12" xfId="0" applyFill="1" applyBorder="1"/>
    <xf numFmtId="0" fontId="0" fillId="5" borderId="5" xfId="0" applyFill="1" applyBorder="1"/>
    <xf numFmtId="0" fontId="0" fillId="5" borderId="13" xfId="0" quotePrefix="1" applyFill="1" applyBorder="1"/>
    <xf numFmtId="0" fontId="0" fillId="5" borderId="3" xfId="0" applyFill="1" applyBorder="1"/>
    <xf numFmtId="0" fontId="0" fillId="5" borderId="2" xfId="0" applyFill="1" applyBorder="1"/>
    <xf numFmtId="0" fontId="0" fillId="5" borderId="6" xfId="0" applyFill="1" applyBorder="1"/>
    <xf numFmtId="0" fontId="0" fillId="5" borderId="0" xfId="0" applyFill="1" applyBorder="1"/>
    <xf numFmtId="0" fontId="1" fillId="0" borderId="0" xfId="0" applyFont="1"/>
    <xf numFmtId="0" fontId="0" fillId="5" borderId="14" xfId="0" applyFill="1" applyBorder="1"/>
    <xf numFmtId="0" fontId="0" fillId="5" borderId="15" xfId="0" applyFill="1" applyBorder="1"/>
    <xf numFmtId="0" fontId="0" fillId="5" borderId="7" xfId="0" applyFill="1" applyBorder="1"/>
    <xf numFmtId="0" fontId="0" fillId="5" borderId="13" xfId="0" applyFill="1" applyBorder="1"/>
    <xf numFmtId="0" fontId="0" fillId="5" borderId="0" xfId="0" quotePrefix="1" applyFill="1" applyBorder="1"/>
    <xf numFmtId="4" fontId="1" fillId="0" borderId="0" xfId="0" applyNumberFormat="1" applyFont="1"/>
    <xf numFmtId="4" fontId="0" fillId="5" borderId="0" xfId="0" applyNumberFormat="1" applyFill="1" applyBorder="1"/>
    <xf numFmtId="0" fontId="1" fillId="5" borderId="4" xfId="0" applyFont="1" applyFill="1" applyBorder="1"/>
    <xf numFmtId="4" fontId="1" fillId="5" borderId="2" xfId="0" applyNumberFormat="1" applyFont="1" applyFill="1" applyBorder="1"/>
    <xf numFmtId="4" fontId="1" fillId="5" borderId="4" xfId="0" applyNumberFormat="1" applyFont="1" applyFill="1" applyBorder="1"/>
    <xf numFmtId="0" fontId="1" fillId="5" borderId="6" xfId="0" applyFont="1" applyFill="1" applyBorder="1"/>
    <xf numFmtId="4" fontId="1" fillId="5" borderId="6" xfId="0" applyNumberFormat="1" applyFont="1" applyFill="1" applyBorder="1"/>
    <xf numFmtId="0" fontId="1" fillId="4" borderId="2" xfId="0" applyFont="1" applyFill="1" applyBorder="1" applyAlignment="1">
      <alignment horizontal="center"/>
    </xf>
    <xf numFmtId="0" fontId="1" fillId="5" borderId="2" xfId="0" applyFont="1" applyFill="1" applyBorder="1"/>
    <xf numFmtId="14" fontId="0" fillId="5" borderId="0" xfId="0" applyNumberFormat="1" applyFill="1"/>
    <xf numFmtId="0" fontId="0" fillId="4" borderId="0" xfId="0" applyFill="1"/>
    <xf numFmtId="0" fontId="0" fillId="6" borderId="0" xfId="0" applyFill="1"/>
    <xf numFmtId="4" fontId="0" fillId="0" borderId="0" xfId="0" applyNumberFormat="1" applyFill="1"/>
    <xf numFmtId="4" fontId="0" fillId="2" borderId="0" xfId="0" applyNumberFormat="1" applyFill="1"/>
    <xf numFmtId="14" fontId="0" fillId="2" borderId="0" xfId="0" applyNumberFormat="1" applyFill="1"/>
    <xf numFmtId="0" fontId="0" fillId="0" borderId="0" xfId="0" applyFill="1"/>
    <xf numFmtId="0" fontId="0" fillId="4" borderId="1" xfId="0" applyFill="1" applyBorder="1"/>
    <xf numFmtId="0" fontId="0" fillId="4" borderId="14" xfId="0" applyFill="1" applyBorder="1"/>
    <xf numFmtId="0" fontId="0" fillId="4" borderId="12" xfId="0" applyFill="1" applyBorder="1"/>
    <xf numFmtId="0" fontId="0" fillId="4" borderId="5" xfId="0" applyFill="1" applyBorder="1"/>
    <xf numFmtId="0" fontId="0" fillId="4" borderId="7" xfId="0" applyFill="1" applyBorder="1"/>
    <xf numFmtId="0" fontId="0" fillId="4" borderId="13" xfId="0" applyFill="1" applyBorder="1"/>
    <xf numFmtId="0" fontId="0" fillId="7" borderId="9" xfId="0" applyFill="1" applyBorder="1"/>
    <xf numFmtId="0" fontId="0" fillId="7" borderId="10" xfId="0" applyFill="1" applyBorder="1"/>
    <xf numFmtId="0" fontId="0" fillId="7" borderId="11" xfId="0" applyFill="1" applyBorder="1"/>
    <xf numFmtId="0" fontId="0" fillId="4" borderId="3" xfId="0" applyFill="1" applyBorder="1"/>
    <xf numFmtId="0" fontId="0" fillId="4" borderId="0" xfId="0" applyFill="1" applyBorder="1"/>
    <xf numFmtId="0" fontId="0" fillId="4" borderId="15" xfId="0" applyFill="1" applyBorder="1"/>
    <xf numFmtId="0" fontId="0" fillId="0" borderId="0" xfId="0" applyAlignment="1">
      <alignment vertical="center"/>
    </xf>
    <xf numFmtId="4" fontId="0" fillId="7" borderId="0" xfId="0" applyNumberFormat="1" applyFill="1"/>
    <xf numFmtId="4" fontId="0" fillId="7" borderId="0" xfId="0" applyNumberFormat="1" applyFill="1" applyBorder="1"/>
    <xf numFmtId="0" fontId="0" fillId="2" borderId="0" xfId="0" applyFill="1" applyBorder="1"/>
    <xf numFmtId="4" fontId="0" fillId="2" borderId="0" xfId="0" applyNumberFormat="1" applyFill="1" applyBorder="1"/>
    <xf numFmtId="4" fontId="1" fillId="2" borderId="0" xfId="0" applyNumberFormat="1" applyFont="1" applyFill="1"/>
    <xf numFmtId="0" fontId="0" fillId="8" borderId="0" xfId="0" applyFill="1"/>
    <xf numFmtId="0" fontId="0" fillId="9" borderId="0" xfId="0" applyFill="1"/>
    <xf numFmtId="4" fontId="0" fillId="9" borderId="0" xfId="0" applyNumberFormat="1" applyFill="1"/>
    <xf numFmtId="0" fontId="0" fillId="7" borderId="1" xfId="0" applyFill="1" applyBorder="1"/>
    <xf numFmtId="0" fontId="0" fillId="7" borderId="14" xfId="0" applyFill="1" applyBorder="1"/>
    <xf numFmtId="0" fontId="0" fillId="7" borderId="12" xfId="0" applyFill="1" applyBorder="1"/>
    <xf numFmtId="0" fontId="0" fillId="7" borderId="3" xfId="0" applyFill="1" applyBorder="1"/>
    <xf numFmtId="0" fontId="0" fillId="7" borderId="0" xfId="0" applyFill="1" applyBorder="1"/>
    <xf numFmtId="0" fontId="0" fillId="7" borderId="15" xfId="0" applyFill="1" applyBorder="1"/>
    <xf numFmtId="0" fontId="0" fillId="7" borderId="5" xfId="0" applyFill="1" applyBorder="1"/>
    <xf numFmtId="0" fontId="0" fillId="7" borderId="7" xfId="0" applyFill="1" applyBorder="1"/>
    <xf numFmtId="0" fontId="0" fillId="7" borderId="13" xfId="0" applyFill="1" applyBorder="1"/>
    <xf numFmtId="0" fontId="2" fillId="2" borderId="0" xfId="0" applyFont="1" applyFill="1" applyAlignment="1">
      <alignment horizontal="center"/>
    </xf>
    <xf numFmtId="14" fontId="0" fillId="0" borderId="0" xfId="0" applyNumberFormat="1" applyFill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CCFF"/>
      <color rgb="FFFFFF99"/>
      <color rgb="FFFFFFCC"/>
      <color rgb="FFCCFFFF"/>
      <color rgb="FF99FFCC"/>
      <color rgb="FFCCEC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18</xdr:row>
      <xdr:rowOff>0</xdr:rowOff>
    </xdr:from>
    <xdr:to>
      <xdr:col>12</xdr:col>
      <xdr:colOff>243840</xdr:colOff>
      <xdr:row>33</xdr:row>
      <xdr:rowOff>15240</xdr:rowOff>
    </xdr:to>
    <xdr:pic>
      <xdr:nvPicPr>
        <xdr:cNvPr id="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9060" y="3291840"/>
          <a:ext cx="6118860" cy="2758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tabSelected="1" workbookViewId="0">
      <selection activeCell="F86" sqref="F86"/>
    </sheetView>
  </sheetViews>
  <sheetFormatPr defaultRowHeight="14.4" x14ac:dyDescent="0.3"/>
  <cols>
    <col min="1" max="1" width="20.21875" customWidth="1"/>
    <col min="2" max="2" width="12.33203125" style="1" customWidth="1"/>
    <col min="3" max="3" width="12.21875" style="2" bestFit="1" customWidth="1"/>
    <col min="4" max="4" width="12.21875" customWidth="1"/>
    <col min="5" max="5" width="12.6640625" customWidth="1"/>
    <col min="6" max="6" width="12.33203125" customWidth="1"/>
    <col min="7" max="7" width="12.6640625" customWidth="1"/>
    <col min="9" max="9" width="11.6640625" customWidth="1"/>
    <col min="10" max="10" width="12.44140625" style="2" customWidth="1"/>
  </cols>
  <sheetData>
    <row r="1" spans="1:9" x14ac:dyDescent="0.3">
      <c r="A1" s="80" t="s">
        <v>91</v>
      </c>
      <c r="B1" s="80"/>
      <c r="C1" s="80"/>
      <c r="D1" s="80"/>
      <c r="E1" s="80"/>
      <c r="F1" s="80"/>
      <c r="G1" s="80"/>
    </row>
    <row r="2" spans="1:9" x14ac:dyDescent="0.3">
      <c r="A2" s="80"/>
      <c r="B2" s="80"/>
      <c r="C2" s="80"/>
      <c r="D2" s="80"/>
      <c r="E2" s="80"/>
      <c r="F2" s="80"/>
      <c r="G2" s="80"/>
    </row>
    <row r="4" spans="1:9" x14ac:dyDescent="0.3">
      <c r="A4" s="44" t="s">
        <v>89</v>
      </c>
      <c r="C4" s="47">
        <v>5800000</v>
      </c>
      <c r="D4" s="50" t="s">
        <v>80</v>
      </c>
      <c r="E4" s="51"/>
      <c r="F4" s="51"/>
      <c r="G4" s="52"/>
    </row>
    <row r="5" spans="1:9" x14ac:dyDescent="0.3">
      <c r="A5" s="44" t="s">
        <v>83</v>
      </c>
      <c r="C5" s="47">
        <v>-34800</v>
      </c>
      <c r="D5" s="59" t="s">
        <v>81</v>
      </c>
      <c r="E5" s="60"/>
      <c r="F5" s="60"/>
      <c r="G5" s="61"/>
    </row>
    <row r="6" spans="1:9" x14ac:dyDescent="0.3">
      <c r="A6" s="44" t="s">
        <v>84</v>
      </c>
      <c r="C6" s="47">
        <v>-6902.4</v>
      </c>
      <c r="D6" s="53" t="s">
        <v>82</v>
      </c>
      <c r="E6" s="54"/>
      <c r="F6" s="54"/>
      <c r="G6" s="55"/>
    </row>
    <row r="7" spans="1:9" x14ac:dyDescent="0.3">
      <c r="A7" s="44" t="s">
        <v>85</v>
      </c>
      <c r="B7" s="48">
        <v>43551</v>
      </c>
      <c r="C7" s="13">
        <f>-SUM(C4:C6)</f>
        <v>-5758297.5999999996</v>
      </c>
      <c r="D7" s="56" t="s">
        <v>90</v>
      </c>
      <c r="E7" s="57"/>
      <c r="F7" s="57"/>
      <c r="G7" s="58"/>
    </row>
    <row r="8" spans="1:9" x14ac:dyDescent="0.3">
      <c r="A8" s="44" t="s">
        <v>86</v>
      </c>
      <c r="B8" s="48">
        <v>43555</v>
      </c>
      <c r="C8" s="47">
        <v>1425.83</v>
      </c>
      <c r="D8" s="50" t="s">
        <v>92</v>
      </c>
      <c r="E8" s="51"/>
      <c r="F8" s="51"/>
      <c r="G8" s="52"/>
    </row>
    <row r="9" spans="1:9" x14ac:dyDescent="0.3">
      <c r="A9" s="44" t="s">
        <v>87</v>
      </c>
      <c r="B9" s="48">
        <v>43646</v>
      </c>
      <c r="C9" s="47">
        <v>42775</v>
      </c>
      <c r="D9" s="53" t="s">
        <v>93</v>
      </c>
      <c r="E9" s="60"/>
      <c r="F9" s="60"/>
      <c r="G9" s="61"/>
    </row>
    <row r="10" spans="1:9" x14ac:dyDescent="0.3">
      <c r="A10" s="44" t="s">
        <v>88</v>
      </c>
      <c r="B10" s="48">
        <v>43738</v>
      </c>
      <c r="C10" s="47">
        <v>42775</v>
      </c>
      <c r="E10" s="71" t="s">
        <v>94</v>
      </c>
      <c r="F10" s="72"/>
      <c r="G10" s="72"/>
      <c r="H10" s="72"/>
      <c r="I10" s="73"/>
    </row>
    <row r="11" spans="1:9" x14ac:dyDescent="0.3">
      <c r="B11" s="48">
        <v>43830</v>
      </c>
      <c r="C11" s="47">
        <v>42775</v>
      </c>
      <c r="E11" s="74" t="s">
        <v>95</v>
      </c>
      <c r="F11" s="75"/>
      <c r="G11" s="75"/>
      <c r="H11" s="75"/>
      <c r="I11" s="76"/>
    </row>
    <row r="12" spans="1:9" x14ac:dyDescent="0.3">
      <c r="B12" s="48">
        <f>B11+91</f>
        <v>43921</v>
      </c>
      <c r="C12" s="47">
        <v>42775</v>
      </c>
      <c r="E12" s="74" t="s">
        <v>96</v>
      </c>
      <c r="F12" s="75"/>
      <c r="G12" s="75"/>
      <c r="H12" s="75"/>
      <c r="I12" s="76"/>
    </row>
    <row r="13" spans="1:9" x14ac:dyDescent="0.3">
      <c r="B13" s="48">
        <f>B12+91</f>
        <v>44012</v>
      </c>
      <c r="C13" s="47">
        <v>42775</v>
      </c>
      <c r="E13" s="77"/>
      <c r="F13" s="78"/>
      <c r="G13" s="78"/>
      <c r="H13" s="78"/>
      <c r="I13" s="79"/>
    </row>
    <row r="14" spans="1:9" x14ac:dyDescent="0.3">
      <c r="B14" s="48">
        <f t="shared" ref="B14:B75" si="0">B13+92</f>
        <v>44104</v>
      </c>
      <c r="C14" s="47">
        <v>42775</v>
      </c>
    </row>
    <row r="15" spans="1:9" x14ac:dyDescent="0.3">
      <c r="B15" s="48">
        <f t="shared" si="0"/>
        <v>44196</v>
      </c>
      <c r="C15" s="47">
        <v>42775</v>
      </c>
      <c r="E15" s="44" t="s">
        <v>0</v>
      </c>
      <c r="F15" s="44"/>
      <c r="G15" s="44"/>
    </row>
    <row r="16" spans="1:9" x14ac:dyDescent="0.3">
      <c r="B16" s="48">
        <f>B15+90</f>
        <v>44286</v>
      </c>
      <c r="C16" s="47">
        <v>42775</v>
      </c>
      <c r="E16">
        <f>XIRR(C7:C87,B7:B87)</f>
        <v>3.0558523535728452E-2</v>
      </c>
      <c r="F16" t="s">
        <v>1</v>
      </c>
    </row>
    <row r="17" spans="2:7" x14ac:dyDescent="0.3">
      <c r="B17" s="48">
        <f>B16+91</f>
        <v>44377</v>
      </c>
      <c r="C17" s="47">
        <v>105229.78</v>
      </c>
    </row>
    <row r="18" spans="2:7" x14ac:dyDescent="0.3">
      <c r="B18" s="48">
        <f t="shared" si="0"/>
        <v>44469</v>
      </c>
      <c r="C18" s="47">
        <v>105229.78</v>
      </c>
      <c r="E18" t="s">
        <v>97</v>
      </c>
    </row>
    <row r="19" spans="2:7" x14ac:dyDescent="0.3">
      <c r="B19" s="48">
        <f t="shared" si="0"/>
        <v>44561</v>
      </c>
      <c r="C19" s="47">
        <v>105229.78</v>
      </c>
      <c r="E19" s="62"/>
      <c r="F19" s="49"/>
      <c r="G19" s="49"/>
    </row>
    <row r="20" spans="2:7" x14ac:dyDescent="0.3">
      <c r="B20" s="48">
        <f>B19+90</f>
        <v>44651</v>
      </c>
      <c r="C20" s="47">
        <v>105229.78</v>
      </c>
      <c r="E20" s="49"/>
      <c r="F20" s="49"/>
      <c r="G20" s="49"/>
    </row>
    <row r="21" spans="2:7" x14ac:dyDescent="0.3">
      <c r="B21" s="48">
        <f>B20+91</f>
        <v>44742</v>
      </c>
      <c r="C21" s="47">
        <v>105229.78</v>
      </c>
      <c r="E21" s="49"/>
      <c r="F21" s="49"/>
      <c r="G21" s="49"/>
    </row>
    <row r="22" spans="2:7" x14ac:dyDescent="0.3">
      <c r="B22" s="48">
        <f t="shared" si="0"/>
        <v>44834</v>
      </c>
      <c r="C22" s="47">
        <v>105229.78</v>
      </c>
    </row>
    <row r="23" spans="2:7" x14ac:dyDescent="0.3">
      <c r="B23" s="48">
        <f t="shared" si="0"/>
        <v>44926</v>
      </c>
      <c r="C23" s="47">
        <v>105229.78</v>
      </c>
    </row>
    <row r="24" spans="2:7" x14ac:dyDescent="0.3">
      <c r="B24" s="48">
        <f>B23+90</f>
        <v>45016</v>
      </c>
      <c r="C24" s="47">
        <v>105229.78</v>
      </c>
    </row>
    <row r="25" spans="2:7" x14ac:dyDescent="0.3">
      <c r="B25" s="48">
        <f>B24+91</f>
        <v>45107</v>
      </c>
      <c r="C25" s="47">
        <v>105229.78</v>
      </c>
    </row>
    <row r="26" spans="2:7" x14ac:dyDescent="0.3">
      <c r="B26" s="48">
        <f t="shared" si="0"/>
        <v>45199</v>
      </c>
      <c r="C26" s="47">
        <v>105229.78</v>
      </c>
    </row>
    <row r="27" spans="2:7" x14ac:dyDescent="0.3">
      <c r="B27" s="48">
        <f t="shared" si="0"/>
        <v>45291</v>
      </c>
      <c r="C27" s="47">
        <v>105229.78</v>
      </c>
    </row>
    <row r="28" spans="2:7" x14ac:dyDescent="0.3">
      <c r="B28" s="48">
        <f>B27+91</f>
        <v>45382</v>
      </c>
      <c r="C28" s="47">
        <v>105229.78</v>
      </c>
    </row>
    <row r="29" spans="2:7" x14ac:dyDescent="0.3">
      <c r="B29" s="48">
        <f>B28+91</f>
        <v>45473</v>
      </c>
      <c r="C29" s="47">
        <v>105229.78</v>
      </c>
    </row>
    <row r="30" spans="2:7" x14ac:dyDescent="0.3">
      <c r="B30" s="48">
        <f t="shared" si="0"/>
        <v>45565</v>
      </c>
      <c r="C30" s="47">
        <v>105229.78</v>
      </c>
    </row>
    <row r="31" spans="2:7" x14ac:dyDescent="0.3">
      <c r="B31" s="48">
        <f t="shared" si="0"/>
        <v>45657</v>
      </c>
      <c r="C31" s="47">
        <v>105229.78</v>
      </c>
    </row>
    <row r="32" spans="2:7" x14ac:dyDescent="0.3">
      <c r="B32" s="48">
        <f>B31+90</f>
        <v>45747</v>
      </c>
      <c r="C32" s="47">
        <v>105229.78</v>
      </c>
    </row>
    <row r="33" spans="2:7" x14ac:dyDescent="0.3">
      <c r="B33" s="48">
        <f>B32+91</f>
        <v>45838</v>
      </c>
      <c r="C33" s="47">
        <v>105229.78</v>
      </c>
    </row>
    <row r="34" spans="2:7" x14ac:dyDescent="0.3">
      <c r="B34" s="48">
        <f t="shared" si="0"/>
        <v>45930</v>
      </c>
      <c r="C34" s="47">
        <v>105229.78</v>
      </c>
    </row>
    <row r="35" spans="2:7" x14ac:dyDescent="0.3">
      <c r="B35" s="48">
        <f t="shared" si="0"/>
        <v>46022</v>
      </c>
      <c r="C35" s="47">
        <v>105229.78</v>
      </c>
      <c r="E35" s="44" t="s">
        <v>18</v>
      </c>
      <c r="F35" s="44"/>
      <c r="G35" s="44"/>
    </row>
    <row r="36" spans="2:7" x14ac:dyDescent="0.3">
      <c r="B36" s="48">
        <f>B35+90</f>
        <v>46112</v>
      </c>
      <c r="C36" s="47">
        <v>105229.78</v>
      </c>
      <c r="E36" s="44" t="s">
        <v>19</v>
      </c>
      <c r="F36" s="44"/>
      <c r="G36" s="44"/>
    </row>
    <row r="37" spans="2:7" x14ac:dyDescent="0.3">
      <c r="B37" s="48">
        <f>B36+91</f>
        <v>46203</v>
      </c>
      <c r="C37" s="47">
        <v>105229.78</v>
      </c>
      <c r="E37" s="44" t="s">
        <v>20</v>
      </c>
      <c r="F37" s="44"/>
      <c r="G37" s="44"/>
    </row>
    <row r="38" spans="2:7" x14ac:dyDescent="0.3">
      <c r="B38" s="48">
        <f t="shared" si="0"/>
        <v>46295</v>
      </c>
      <c r="C38" s="47">
        <v>105229.78</v>
      </c>
    </row>
    <row r="39" spans="2:7" x14ac:dyDescent="0.3">
      <c r="B39" s="48">
        <f t="shared" si="0"/>
        <v>46387</v>
      </c>
      <c r="C39" s="47">
        <v>105229.78</v>
      </c>
    </row>
    <row r="40" spans="2:7" x14ac:dyDescent="0.3">
      <c r="B40" s="48">
        <f>B39+90</f>
        <v>46477</v>
      </c>
      <c r="C40" s="47">
        <v>105229.78</v>
      </c>
    </row>
    <row r="41" spans="2:7" x14ac:dyDescent="0.3">
      <c r="B41" s="48">
        <f>B40+91</f>
        <v>46568</v>
      </c>
      <c r="C41" s="47">
        <v>105229.78</v>
      </c>
    </row>
    <row r="42" spans="2:7" x14ac:dyDescent="0.3">
      <c r="B42" s="48">
        <f t="shared" si="0"/>
        <v>46660</v>
      </c>
      <c r="C42" s="47">
        <v>105229.78</v>
      </c>
      <c r="E42" s="49"/>
      <c r="F42" s="49"/>
      <c r="G42" s="49"/>
    </row>
    <row r="43" spans="2:7" x14ac:dyDescent="0.3">
      <c r="B43" s="48">
        <f t="shared" si="0"/>
        <v>46752</v>
      </c>
      <c r="C43" s="47">
        <v>105229.78</v>
      </c>
      <c r="E43" s="49"/>
      <c r="F43" s="49"/>
      <c r="G43" s="49"/>
    </row>
    <row r="44" spans="2:7" x14ac:dyDescent="0.3">
      <c r="B44" s="48">
        <f>B43+91</f>
        <v>46843</v>
      </c>
      <c r="C44" s="47">
        <v>105229.78</v>
      </c>
      <c r="E44" s="49"/>
      <c r="F44" s="49"/>
      <c r="G44" s="49"/>
    </row>
    <row r="45" spans="2:7" x14ac:dyDescent="0.3">
      <c r="B45" s="48">
        <f>B44+91</f>
        <v>46934</v>
      </c>
      <c r="C45" s="47">
        <v>105229.78</v>
      </c>
    </row>
    <row r="46" spans="2:7" x14ac:dyDescent="0.3">
      <c r="B46" s="48">
        <f t="shared" si="0"/>
        <v>47026</v>
      </c>
      <c r="C46" s="47">
        <v>105229.78</v>
      </c>
    </row>
    <row r="47" spans="2:7" x14ac:dyDescent="0.3">
      <c r="B47" s="48">
        <f t="shared" si="0"/>
        <v>47118</v>
      </c>
      <c r="C47" s="47">
        <v>105229.78</v>
      </c>
    </row>
    <row r="48" spans="2:7" x14ac:dyDescent="0.3">
      <c r="B48" s="48">
        <f>B47+90</f>
        <v>47208</v>
      </c>
      <c r="C48" s="47">
        <v>105229.78</v>
      </c>
    </row>
    <row r="49" spans="2:3" x14ac:dyDescent="0.3">
      <c r="B49" s="48">
        <f>B48+91</f>
        <v>47299</v>
      </c>
      <c r="C49" s="47">
        <v>105229.78</v>
      </c>
    </row>
    <row r="50" spans="2:3" x14ac:dyDescent="0.3">
      <c r="B50" s="48">
        <f t="shared" si="0"/>
        <v>47391</v>
      </c>
      <c r="C50" s="47">
        <v>105229.78</v>
      </c>
    </row>
    <row r="51" spans="2:3" x14ac:dyDescent="0.3">
      <c r="B51" s="48">
        <f t="shared" si="0"/>
        <v>47483</v>
      </c>
      <c r="C51" s="47">
        <v>105229.78</v>
      </c>
    </row>
    <row r="52" spans="2:3" x14ac:dyDescent="0.3">
      <c r="B52" s="48">
        <f>B51+90</f>
        <v>47573</v>
      </c>
      <c r="C52" s="47">
        <v>105229.78</v>
      </c>
    </row>
    <row r="53" spans="2:3" x14ac:dyDescent="0.3">
      <c r="B53" s="48">
        <f>B52+91</f>
        <v>47664</v>
      </c>
      <c r="C53" s="47">
        <v>105229.78</v>
      </c>
    </row>
    <row r="54" spans="2:3" x14ac:dyDescent="0.3">
      <c r="B54" s="48">
        <f t="shared" si="0"/>
        <v>47756</v>
      </c>
      <c r="C54" s="47">
        <v>105229.78</v>
      </c>
    </row>
    <row r="55" spans="2:3" x14ac:dyDescent="0.3">
      <c r="B55" s="48">
        <f t="shared" si="0"/>
        <v>47848</v>
      </c>
      <c r="C55" s="47">
        <v>105229.78</v>
      </c>
    </row>
    <row r="56" spans="2:3" x14ac:dyDescent="0.3">
      <c r="B56" s="48">
        <f>B55+90</f>
        <v>47938</v>
      </c>
      <c r="C56" s="47">
        <v>105229.78</v>
      </c>
    </row>
    <row r="57" spans="2:3" x14ac:dyDescent="0.3">
      <c r="B57" s="48">
        <f>B56+91</f>
        <v>48029</v>
      </c>
      <c r="C57" s="47">
        <v>105229.78</v>
      </c>
    </row>
    <row r="58" spans="2:3" x14ac:dyDescent="0.3">
      <c r="B58" s="48">
        <f t="shared" si="0"/>
        <v>48121</v>
      </c>
      <c r="C58" s="47">
        <v>105229.78</v>
      </c>
    </row>
    <row r="59" spans="2:3" x14ac:dyDescent="0.3">
      <c r="B59" s="48">
        <f t="shared" si="0"/>
        <v>48213</v>
      </c>
      <c r="C59" s="47">
        <v>105229.78</v>
      </c>
    </row>
    <row r="60" spans="2:3" x14ac:dyDescent="0.3">
      <c r="B60" s="48">
        <f>B59+91</f>
        <v>48304</v>
      </c>
      <c r="C60" s="47">
        <v>105229.78</v>
      </c>
    </row>
    <row r="61" spans="2:3" x14ac:dyDescent="0.3">
      <c r="B61" s="48">
        <f>B60+91</f>
        <v>48395</v>
      </c>
      <c r="C61" s="47">
        <v>105229.78</v>
      </c>
    </row>
    <row r="62" spans="2:3" x14ac:dyDescent="0.3">
      <c r="B62" s="48">
        <f t="shared" si="0"/>
        <v>48487</v>
      </c>
      <c r="C62" s="47">
        <v>105229.78</v>
      </c>
    </row>
    <row r="63" spans="2:3" x14ac:dyDescent="0.3">
      <c r="B63" s="48">
        <f t="shared" si="0"/>
        <v>48579</v>
      </c>
      <c r="C63" s="47">
        <v>105229.78</v>
      </c>
    </row>
    <row r="64" spans="2:3" x14ac:dyDescent="0.3">
      <c r="B64" s="48">
        <f>B63+90</f>
        <v>48669</v>
      </c>
      <c r="C64" s="47">
        <v>105229.78</v>
      </c>
    </row>
    <row r="65" spans="2:3" x14ac:dyDescent="0.3">
      <c r="B65" s="48">
        <f>B64+91</f>
        <v>48760</v>
      </c>
      <c r="C65" s="47">
        <v>105229.78</v>
      </c>
    </row>
    <row r="66" spans="2:3" x14ac:dyDescent="0.3">
      <c r="B66" s="48">
        <f t="shared" si="0"/>
        <v>48852</v>
      </c>
      <c r="C66" s="47">
        <v>105229.78</v>
      </c>
    </row>
    <row r="67" spans="2:3" x14ac:dyDescent="0.3">
      <c r="B67" s="48">
        <f t="shared" si="0"/>
        <v>48944</v>
      </c>
      <c r="C67" s="47">
        <v>105229.78</v>
      </c>
    </row>
    <row r="68" spans="2:3" x14ac:dyDescent="0.3">
      <c r="B68" s="48">
        <f>B67+90</f>
        <v>49034</v>
      </c>
      <c r="C68" s="47">
        <v>105229.78</v>
      </c>
    </row>
    <row r="69" spans="2:3" x14ac:dyDescent="0.3">
      <c r="B69" s="48">
        <f>B68+91</f>
        <v>49125</v>
      </c>
      <c r="C69" s="47">
        <v>105229.78</v>
      </c>
    </row>
    <row r="70" spans="2:3" x14ac:dyDescent="0.3">
      <c r="B70" s="48">
        <f t="shared" si="0"/>
        <v>49217</v>
      </c>
      <c r="C70" s="47">
        <v>105229.78</v>
      </c>
    </row>
    <row r="71" spans="2:3" x14ac:dyDescent="0.3">
      <c r="B71" s="48">
        <f t="shared" si="0"/>
        <v>49309</v>
      </c>
      <c r="C71" s="47">
        <v>105229.78</v>
      </c>
    </row>
    <row r="72" spans="2:3" x14ac:dyDescent="0.3">
      <c r="B72" s="48">
        <f>B71+90</f>
        <v>49399</v>
      </c>
      <c r="C72" s="47">
        <v>105229.78</v>
      </c>
    </row>
    <row r="73" spans="2:3" x14ac:dyDescent="0.3">
      <c r="B73" s="48">
        <f>B72+91</f>
        <v>49490</v>
      </c>
      <c r="C73" s="47">
        <v>105229.78</v>
      </c>
    </row>
    <row r="74" spans="2:3" x14ac:dyDescent="0.3">
      <c r="B74" s="48">
        <f t="shared" si="0"/>
        <v>49582</v>
      </c>
      <c r="C74" s="47">
        <v>105229.78</v>
      </c>
    </row>
    <row r="75" spans="2:3" x14ac:dyDescent="0.3">
      <c r="B75" s="48">
        <f t="shared" si="0"/>
        <v>49674</v>
      </c>
      <c r="C75" s="47">
        <v>105229.78</v>
      </c>
    </row>
    <row r="76" spans="2:3" x14ac:dyDescent="0.3">
      <c r="B76" s="48">
        <f>B75+91</f>
        <v>49765</v>
      </c>
      <c r="C76" s="47">
        <v>105229.78</v>
      </c>
    </row>
    <row r="77" spans="2:3" x14ac:dyDescent="0.3">
      <c r="B77" s="48">
        <f>B76+91</f>
        <v>49856</v>
      </c>
      <c r="C77" s="47">
        <v>105229.78</v>
      </c>
    </row>
    <row r="78" spans="2:3" x14ac:dyDescent="0.3">
      <c r="B78" s="48">
        <f t="shared" ref="B78:B79" si="1">B77+92</f>
        <v>49948</v>
      </c>
      <c r="C78" s="47">
        <v>105229.78</v>
      </c>
    </row>
    <row r="79" spans="2:3" x14ac:dyDescent="0.3">
      <c r="B79" s="48">
        <f t="shared" si="1"/>
        <v>50040</v>
      </c>
      <c r="C79" s="47">
        <v>105229.78</v>
      </c>
    </row>
    <row r="80" spans="2:3" x14ac:dyDescent="0.3">
      <c r="B80" s="48">
        <f>B79+90</f>
        <v>50130</v>
      </c>
      <c r="C80" s="47">
        <v>105229.78</v>
      </c>
    </row>
    <row r="81" spans="2:6" x14ac:dyDescent="0.3">
      <c r="B81" s="48">
        <f>B80+91</f>
        <v>50221</v>
      </c>
      <c r="C81" s="47">
        <v>105229.78</v>
      </c>
    </row>
    <row r="82" spans="2:6" x14ac:dyDescent="0.3">
      <c r="B82" s="48">
        <f t="shared" ref="B82:B83" si="2">B81+92</f>
        <v>50313</v>
      </c>
      <c r="C82" s="47">
        <v>105229.78</v>
      </c>
    </row>
    <row r="83" spans="2:6" x14ac:dyDescent="0.3">
      <c r="B83" s="48">
        <f t="shared" si="2"/>
        <v>50405</v>
      </c>
      <c r="C83" s="47">
        <v>105229.78</v>
      </c>
      <c r="F83" s="2"/>
    </row>
    <row r="84" spans="2:6" x14ac:dyDescent="0.3">
      <c r="B84" s="48">
        <f>B83+90</f>
        <v>50495</v>
      </c>
      <c r="C84" s="47">
        <v>105229.78</v>
      </c>
    </row>
    <row r="85" spans="2:6" x14ac:dyDescent="0.3">
      <c r="B85" s="48">
        <f>B84+91</f>
        <v>50586</v>
      </c>
      <c r="C85" s="47">
        <v>105229.78</v>
      </c>
    </row>
    <row r="86" spans="2:6" x14ac:dyDescent="0.3">
      <c r="B86" s="48">
        <f t="shared" ref="B86:B87" si="3">B85+92</f>
        <v>50678</v>
      </c>
      <c r="C86" s="47">
        <v>105229.78</v>
      </c>
    </row>
    <row r="87" spans="2:6" x14ac:dyDescent="0.3">
      <c r="B87" s="48">
        <f t="shared" si="3"/>
        <v>50770</v>
      </c>
      <c r="C87" s="47">
        <v>105229.78</v>
      </c>
    </row>
    <row r="88" spans="2:6" x14ac:dyDescent="0.3">
      <c r="B88" s="81"/>
      <c r="C88" s="46"/>
    </row>
    <row r="89" spans="2:6" x14ac:dyDescent="0.3">
      <c r="B89" s="81"/>
      <c r="C89" s="46"/>
    </row>
    <row r="90" spans="2:6" x14ac:dyDescent="0.3">
      <c r="B90" s="81"/>
      <c r="C90" s="46"/>
    </row>
    <row r="91" spans="2:6" x14ac:dyDescent="0.3">
      <c r="B91" s="81"/>
      <c r="C91" s="46"/>
    </row>
    <row r="92" spans="2:6" x14ac:dyDescent="0.3">
      <c r="B92" s="81"/>
      <c r="C92" s="46"/>
    </row>
    <row r="93" spans="2:6" x14ac:dyDescent="0.3">
      <c r="B93" s="81"/>
      <c r="C93" s="46"/>
    </row>
    <row r="94" spans="2:6" x14ac:dyDescent="0.3">
      <c r="B94" s="81"/>
      <c r="C94" s="46"/>
    </row>
    <row r="95" spans="2:6" x14ac:dyDescent="0.3">
      <c r="B95" s="81"/>
      <c r="C95" s="46"/>
    </row>
  </sheetData>
  <mergeCells count="1">
    <mergeCell ref="A1:G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"/>
  <sheetViews>
    <sheetView workbookViewId="0">
      <selection activeCell="D10" sqref="D10"/>
    </sheetView>
  </sheetViews>
  <sheetFormatPr defaultRowHeight="14.4" x14ac:dyDescent="0.3"/>
  <cols>
    <col min="1" max="1" width="12.33203125" style="1" customWidth="1"/>
    <col min="2" max="2" width="15" style="2" customWidth="1"/>
    <col min="3" max="3" width="12.21875" customWidth="1"/>
    <col min="4" max="4" width="12.6640625" style="2" customWidth="1"/>
    <col min="5" max="5" width="13" style="2" customWidth="1"/>
    <col min="6" max="6" width="14.6640625" customWidth="1"/>
    <col min="7" max="7" width="15.33203125" customWidth="1"/>
    <col min="9" max="9" width="12.44140625" style="2" customWidth="1"/>
    <col min="10" max="10" width="23.5546875" customWidth="1"/>
    <col min="12" max="12" width="9.6640625" bestFit="1" customWidth="1"/>
  </cols>
  <sheetData>
    <row r="1" spans="1:12" x14ac:dyDescent="0.3">
      <c r="A1" s="16" t="s">
        <v>36</v>
      </c>
      <c r="B1" s="41" t="s">
        <v>37</v>
      </c>
      <c r="C1" s="41" t="s">
        <v>98</v>
      </c>
      <c r="D1" s="41" t="s">
        <v>39</v>
      </c>
      <c r="E1" s="41" t="s">
        <v>99</v>
      </c>
      <c r="F1" s="41" t="s">
        <v>41</v>
      </c>
      <c r="G1" s="41" t="s">
        <v>42</v>
      </c>
      <c r="H1" s="27"/>
      <c r="I1" s="35"/>
      <c r="L1" s="2"/>
    </row>
    <row r="2" spans="1:12" x14ac:dyDescent="0.3">
      <c r="A2" s="43"/>
      <c r="B2" s="37" t="s">
        <v>2</v>
      </c>
      <c r="C2" s="42" t="s">
        <v>3</v>
      </c>
      <c r="D2" s="37" t="s">
        <v>4</v>
      </c>
      <c r="E2" s="37" t="s">
        <v>4</v>
      </c>
      <c r="F2" s="42" t="s">
        <v>5</v>
      </c>
      <c r="G2" s="42" t="s">
        <v>6</v>
      </c>
      <c r="J2" s="49"/>
      <c r="K2" s="49"/>
      <c r="L2" s="49"/>
    </row>
    <row r="3" spans="1:12" x14ac:dyDescent="0.3">
      <c r="A3" s="43"/>
      <c r="B3" s="38" t="s">
        <v>8</v>
      </c>
      <c r="C3" s="36" t="s">
        <v>9</v>
      </c>
      <c r="D3" s="38" t="s">
        <v>105</v>
      </c>
      <c r="E3" s="38" t="s">
        <v>11</v>
      </c>
      <c r="F3" s="36"/>
      <c r="G3" s="36" t="s">
        <v>12</v>
      </c>
      <c r="I3" s="67" t="s">
        <v>101</v>
      </c>
      <c r="J3" s="6"/>
      <c r="K3" s="49"/>
      <c r="L3" s="46"/>
    </row>
    <row r="4" spans="1:12" x14ac:dyDescent="0.3">
      <c r="A4" s="43"/>
      <c r="B4" s="38" t="s">
        <v>13</v>
      </c>
      <c r="C4" s="36"/>
      <c r="D4" s="38" t="s">
        <v>106</v>
      </c>
      <c r="E4" s="38"/>
      <c r="F4" s="36"/>
      <c r="G4" s="36"/>
      <c r="I4" s="67" t="s">
        <v>102</v>
      </c>
      <c r="J4" s="6"/>
    </row>
    <row r="5" spans="1:12" x14ac:dyDescent="0.3">
      <c r="A5" s="43"/>
      <c r="B5" s="40" t="s">
        <v>100</v>
      </c>
      <c r="C5" s="39"/>
      <c r="D5" s="40" t="s">
        <v>10</v>
      </c>
      <c r="E5" s="40"/>
      <c r="F5" s="39"/>
      <c r="G5" s="39"/>
      <c r="I5" s="47"/>
      <c r="J5" s="6"/>
    </row>
    <row r="6" spans="1:12" x14ac:dyDescent="0.3">
      <c r="A6" s="1">
        <v>43551</v>
      </c>
      <c r="B6" s="63">
        <f>'tir x'!C4</f>
        <v>5800000</v>
      </c>
      <c r="C6" s="65"/>
      <c r="D6" s="66"/>
      <c r="E6" s="15"/>
      <c r="F6" s="14"/>
      <c r="G6" s="64">
        <f>-'tir x'!C7</f>
        <v>5758297.5999999996</v>
      </c>
      <c r="I6" s="47"/>
      <c r="J6" s="6"/>
    </row>
    <row r="7" spans="1:12" x14ac:dyDescent="0.3">
      <c r="A7" s="1">
        <v>43555</v>
      </c>
      <c r="B7" s="2">
        <f>B6-C7</f>
        <v>5800000</v>
      </c>
      <c r="C7" s="6"/>
      <c r="D7" s="47">
        <v>1425.8333333333333</v>
      </c>
      <c r="E7" s="2">
        <f>G6*(1+'tir x'!$E$16)^((A7-A6)/365)-G6</f>
        <v>1899.8202293487266</v>
      </c>
      <c r="F7" s="2">
        <f>E7-D7</f>
        <v>473.98689601539331</v>
      </c>
      <c r="G7" s="2">
        <f>G6-C7+F7</f>
        <v>5758771.5868960153</v>
      </c>
      <c r="I7" s="47"/>
      <c r="J7" s="6"/>
    </row>
    <row r="8" spans="1:12" x14ac:dyDescent="0.3">
      <c r="A8" s="1">
        <v>43646</v>
      </c>
      <c r="B8" s="2">
        <f t="shared" ref="B8:B71" si="0">B7-C8</f>
        <v>5800000</v>
      </c>
      <c r="C8" s="6"/>
      <c r="D8" s="47">
        <v>42775</v>
      </c>
      <c r="E8" s="2">
        <f>G7*(1+'tir x'!$E$16)^((A8-A7)/365)-G7</f>
        <v>43379.910066966899</v>
      </c>
      <c r="F8" s="2">
        <f t="shared" ref="F8:F71" si="1">E8-D8</f>
        <v>604.91006696689874</v>
      </c>
      <c r="G8" s="2">
        <f>G7-C8+F8</f>
        <v>5759376.4969629822</v>
      </c>
      <c r="I8" s="47"/>
      <c r="J8" s="6"/>
    </row>
    <row r="9" spans="1:12" x14ac:dyDescent="0.3">
      <c r="A9" s="1">
        <v>43738</v>
      </c>
      <c r="B9" s="2">
        <f t="shared" si="0"/>
        <v>5800000</v>
      </c>
      <c r="C9" s="6"/>
      <c r="D9" s="47">
        <v>42775</v>
      </c>
      <c r="E9" s="2">
        <f>G8*(1+'tir x'!$E$16)^((A9-A8)/365)-G8</f>
        <v>43863.030031119473</v>
      </c>
      <c r="F9" s="2">
        <f t="shared" si="1"/>
        <v>1088.0300311194733</v>
      </c>
      <c r="G9" s="2">
        <f t="shared" ref="G9:G72" si="2">G8-C9+F9</f>
        <v>5760464.5269941017</v>
      </c>
    </row>
    <row r="10" spans="1:12" x14ac:dyDescent="0.3">
      <c r="A10" s="1">
        <v>43830</v>
      </c>
      <c r="B10" s="2">
        <f t="shared" si="0"/>
        <v>5800000</v>
      </c>
      <c r="C10" s="6"/>
      <c r="D10" s="47">
        <v>42775</v>
      </c>
      <c r="E10" s="2">
        <f>G9*(1+'tir x'!$E$16)^((A10-A9)/365)-G9</f>
        <v>43871.316395790316</v>
      </c>
      <c r="F10" s="2">
        <f t="shared" si="1"/>
        <v>1096.3163957903162</v>
      </c>
      <c r="G10" s="2">
        <f t="shared" si="2"/>
        <v>5761560.843389892</v>
      </c>
    </row>
    <row r="11" spans="1:12" x14ac:dyDescent="0.3">
      <c r="A11" s="1">
        <f>A10+91</f>
        <v>43921</v>
      </c>
      <c r="B11" s="2">
        <f t="shared" si="0"/>
        <v>5800000</v>
      </c>
      <c r="C11" s="6"/>
      <c r="D11" s="47">
        <v>42775</v>
      </c>
      <c r="E11" s="2">
        <f>G10*(1+'tir x'!$E$16)^((A11-A10)/365)-G10</f>
        <v>43400.921092327684</v>
      </c>
      <c r="F11" s="2">
        <f t="shared" si="1"/>
        <v>625.92109232768416</v>
      </c>
      <c r="G11" s="2">
        <f t="shared" si="2"/>
        <v>5762186.7644822197</v>
      </c>
    </row>
    <row r="12" spans="1:12" x14ac:dyDescent="0.3">
      <c r="A12" s="1">
        <f>A11+91</f>
        <v>44012</v>
      </c>
      <c r="B12" s="2">
        <f t="shared" si="0"/>
        <v>5800000</v>
      </c>
      <c r="C12" s="6"/>
      <c r="D12" s="47">
        <v>42775</v>
      </c>
      <c r="E12" s="2">
        <f>G11*(1+'tir x'!$E$16)^((A12-A11)/365)-G11</f>
        <v>43405.636056323536</v>
      </c>
      <c r="F12" s="2">
        <f t="shared" si="1"/>
        <v>630.63605632353574</v>
      </c>
      <c r="G12" s="2">
        <f t="shared" si="2"/>
        <v>5762817.4005385432</v>
      </c>
    </row>
    <row r="13" spans="1:12" x14ac:dyDescent="0.3">
      <c r="A13" s="1">
        <f t="shared" ref="A13:A74" si="3">A12+92</f>
        <v>44104</v>
      </c>
      <c r="B13" s="2">
        <f t="shared" si="0"/>
        <v>5800000</v>
      </c>
      <c r="C13" s="6"/>
      <c r="D13" s="47">
        <v>42775</v>
      </c>
      <c r="E13" s="2">
        <f>G12*(1+'tir x'!$E$16)^((A13-A12)/365)-G12</f>
        <v>43889.235724904574</v>
      </c>
      <c r="F13" s="2">
        <f t="shared" si="1"/>
        <v>1114.2357249045745</v>
      </c>
      <c r="G13" s="2">
        <f t="shared" si="2"/>
        <v>5763931.6362634478</v>
      </c>
    </row>
    <row r="14" spans="1:12" x14ac:dyDescent="0.3">
      <c r="A14" s="1">
        <f t="shared" si="3"/>
        <v>44196</v>
      </c>
      <c r="B14" s="2">
        <f t="shared" si="0"/>
        <v>5800000</v>
      </c>
      <c r="C14" s="6"/>
      <c r="D14" s="47">
        <v>42775</v>
      </c>
      <c r="E14" s="2">
        <f>G13*(1+'tir x'!$E$16)^((A14-A13)/365)-G13</f>
        <v>43897.721670404077</v>
      </c>
      <c r="F14" s="2">
        <f t="shared" si="1"/>
        <v>1122.7216704040766</v>
      </c>
      <c r="G14" s="2">
        <f t="shared" si="2"/>
        <v>5765054.3579338519</v>
      </c>
      <c r="J14" s="68" t="s">
        <v>14</v>
      </c>
      <c r="K14" s="68"/>
      <c r="L14" s="68"/>
    </row>
    <row r="15" spans="1:12" x14ac:dyDescent="0.3">
      <c r="A15" s="1">
        <f>A14+90</f>
        <v>44286</v>
      </c>
      <c r="B15" s="2">
        <f t="shared" si="0"/>
        <v>5800000</v>
      </c>
      <c r="C15" s="6"/>
      <c r="D15" s="47">
        <v>42775</v>
      </c>
      <c r="E15" s="2">
        <f>G14*(1+'tir x'!$E$16)^((A15-A14)/365)-G14</f>
        <v>42948.241622298956</v>
      </c>
      <c r="F15" s="2">
        <f t="shared" si="1"/>
        <v>173.24162229895592</v>
      </c>
      <c r="G15" s="2">
        <f t="shared" si="2"/>
        <v>5765227.5995561508</v>
      </c>
      <c r="J15" s="68" t="s">
        <v>15</v>
      </c>
      <c r="K15" s="68"/>
      <c r="L15" s="68"/>
    </row>
    <row r="16" spans="1:12" x14ac:dyDescent="0.3">
      <c r="A16" s="1">
        <f>A15+91</f>
        <v>44377</v>
      </c>
      <c r="B16" s="2">
        <f t="shared" si="0"/>
        <v>5737545.2199999997</v>
      </c>
      <c r="C16" s="47">
        <v>62454.78</v>
      </c>
      <c r="D16" s="47">
        <v>42775</v>
      </c>
      <c r="E16" s="2">
        <f>G15*(1+'tir x'!$E$16)^((A16-A15)/365)-G15</f>
        <v>43428.542183098383</v>
      </c>
      <c r="F16" s="2">
        <f t="shared" si="1"/>
        <v>653.54218309838325</v>
      </c>
      <c r="G16" s="2">
        <f>G15-C16+F16</f>
        <v>5703426.361739249</v>
      </c>
      <c r="J16" s="68" t="s">
        <v>16</v>
      </c>
      <c r="K16" s="68"/>
      <c r="L16" s="68"/>
    </row>
    <row r="17" spans="1:12" x14ac:dyDescent="0.3">
      <c r="A17" s="1">
        <f t="shared" si="3"/>
        <v>44469</v>
      </c>
      <c r="B17" s="2">
        <f t="shared" si="0"/>
        <v>5674629.8359974995</v>
      </c>
      <c r="C17" s="47">
        <v>62915.384002499995</v>
      </c>
      <c r="D17" s="47">
        <v>42314.395997500003</v>
      </c>
      <c r="E17" s="2">
        <f>G16*(1+'tir x'!$E$16)^((A17-A16)/365)-G16</f>
        <v>43436.917506117374</v>
      </c>
      <c r="F17" s="2">
        <f t="shared" si="1"/>
        <v>1122.5215086173703</v>
      </c>
      <c r="G17" s="2">
        <f t="shared" si="2"/>
        <v>5641633.4992453661</v>
      </c>
      <c r="J17" s="68" t="s">
        <v>17</v>
      </c>
      <c r="K17" s="68"/>
      <c r="L17" s="68"/>
    </row>
    <row r="18" spans="1:12" x14ac:dyDescent="0.3">
      <c r="A18" s="1">
        <f t="shared" si="3"/>
        <v>44561</v>
      </c>
      <c r="B18" s="2">
        <f t="shared" si="0"/>
        <v>5611250.4510379815</v>
      </c>
      <c r="C18" s="47">
        <v>63379.384959518437</v>
      </c>
      <c r="D18" s="47">
        <v>41850.395040481562</v>
      </c>
      <c r="E18" s="2">
        <f>G17*(1+'tir x'!$E$16)^((A18-A17)/365)-G17</f>
        <v>42966.307157113217</v>
      </c>
      <c r="F18" s="2">
        <f t="shared" si="1"/>
        <v>1115.9121166316545</v>
      </c>
      <c r="G18" s="2">
        <f t="shared" si="2"/>
        <v>5579370.02640248</v>
      </c>
    </row>
    <row r="19" spans="1:12" x14ac:dyDescent="0.3">
      <c r="A19" s="1">
        <f>A18+90</f>
        <v>44651</v>
      </c>
      <c r="B19" s="2">
        <f t="shared" si="0"/>
        <v>5547403.6431143871</v>
      </c>
      <c r="C19" s="47">
        <v>63846.807923594883</v>
      </c>
      <c r="D19" s="47">
        <v>41382.972076405116</v>
      </c>
      <c r="E19" s="2">
        <f>G18*(1+'tir x'!$E$16)^((A19-A18)/365)-G18</f>
        <v>41564.938874231651</v>
      </c>
      <c r="F19" s="2">
        <f t="shared" si="1"/>
        <v>181.96679782653518</v>
      </c>
      <c r="G19" s="2">
        <f t="shared" si="2"/>
        <v>5515705.1852767123</v>
      </c>
    </row>
    <row r="20" spans="1:12" x14ac:dyDescent="0.3">
      <c r="A20" s="1">
        <f>A19+91</f>
        <v>44742</v>
      </c>
      <c r="B20" s="2">
        <f t="shared" si="0"/>
        <v>5483085.9649823559</v>
      </c>
      <c r="C20" s="47">
        <v>64317.678132031397</v>
      </c>
      <c r="D20" s="47">
        <v>40912.101867968602</v>
      </c>
      <c r="E20" s="2">
        <f>G19*(1+'tir x'!$E$16)^((A20-A19)/365)-G19</f>
        <v>41548.929538664408</v>
      </c>
      <c r="F20" s="2">
        <f t="shared" si="1"/>
        <v>636.82767069580586</v>
      </c>
      <c r="G20" s="2">
        <f t="shared" si="2"/>
        <v>5452024.3348153774</v>
      </c>
    </row>
    <row r="21" spans="1:12" x14ac:dyDescent="0.3">
      <c r="A21" s="1">
        <f t="shared" si="3"/>
        <v>44834</v>
      </c>
      <c r="B21" s="2">
        <f t="shared" si="0"/>
        <v>5418293.943974101</v>
      </c>
      <c r="C21" s="47">
        <v>64792.02100825512</v>
      </c>
      <c r="D21" s="47">
        <v>40437.758991744879</v>
      </c>
      <c r="E21" s="2">
        <f>G20*(1+'tir x'!$E$16)^((A21-A20)/365)-G20</f>
        <v>41522.256316201761</v>
      </c>
      <c r="F21" s="2">
        <f t="shared" si="1"/>
        <v>1084.4973244568828</v>
      </c>
      <c r="G21" s="2">
        <f t="shared" si="2"/>
        <v>5388316.8111315789</v>
      </c>
      <c r="J21" s="44" t="s">
        <v>18</v>
      </c>
      <c r="K21" s="44"/>
    </row>
    <row r="22" spans="1:12" x14ac:dyDescent="0.3">
      <c r="A22" s="1">
        <f t="shared" si="3"/>
        <v>44926</v>
      </c>
      <c r="B22" s="2">
        <f t="shared" si="0"/>
        <v>5353024.0818109103</v>
      </c>
      <c r="C22" s="47">
        <v>65269.862163191006</v>
      </c>
      <c r="D22" s="47">
        <v>39959.917836808992</v>
      </c>
      <c r="E22" s="2">
        <f>G21*(1+'tir x'!$E$16)^((A22-A21)/365)-G21</f>
        <v>41037.06403435953</v>
      </c>
      <c r="F22" s="2">
        <f t="shared" si="1"/>
        <v>1077.1461975505372</v>
      </c>
      <c r="G22" s="2">
        <f t="shared" si="2"/>
        <v>5324124.0951659391</v>
      </c>
      <c r="J22" s="44" t="s">
        <v>19</v>
      </c>
      <c r="K22" s="44"/>
    </row>
    <row r="23" spans="1:12" x14ac:dyDescent="0.3">
      <c r="A23" s="1">
        <f>A22+90</f>
        <v>45016</v>
      </c>
      <c r="B23" s="2">
        <f t="shared" si="0"/>
        <v>5287272.8544142656</v>
      </c>
      <c r="C23" s="47">
        <v>65751.227396644535</v>
      </c>
      <c r="D23" s="47">
        <v>39478.552603355471</v>
      </c>
      <c r="E23" s="2">
        <f>G22*(1+'tir x'!$E$16)^((A23-A22)/365)-G22</f>
        <v>39663.419261884876</v>
      </c>
      <c r="F23" s="2">
        <f t="shared" si="1"/>
        <v>184.86665852940496</v>
      </c>
      <c r="G23" s="2">
        <f t="shared" si="2"/>
        <v>5258557.7344278237</v>
      </c>
      <c r="J23" s="44" t="s">
        <v>20</v>
      </c>
      <c r="K23" s="44"/>
    </row>
    <row r="24" spans="1:12" x14ac:dyDescent="0.3">
      <c r="A24" s="1">
        <f>A23+91</f>
        <v>45107</v>
      </c>
      <c r="B24" s="2">
        <f t="shared" si="0"/>
        <v>5221036.7117155707</v>
      </c>
      <c r="C24" s="47">
        <v>66236.142698694792</v>
      </c>
      <c r="D24" s="47">
        <v>38993.637301305207</v>
      </c>
      <c r="E24" s="2">
        <f>G23*(1+'tir x'!$E$16)^((A24-A23)/365)-G23</f>
        <v>39611.878706998192</v>
      </c>
      <c r="F24" s="2">
        <f t="shared" si="1"/>
        <v>618.2414056929847</v>
      </c>
      <c r="G24" s="2">
        <f t="shared" si="2"/>
        <v>5192939.8331348216</v>
      </c>
    </row>
    <row r="25" spans="1:12" x14ac:dyDescent="0.3">
      <c r="A25" s="1">
        <f t="shared" si="3"/>
        <v>45199</v>
      </c>
      <c r="B25" s="2">
        <f t="shared" si="0"/>
        <v>5154312.0774644734</v>
      </c>
      <c r="C25" s="47">
        <v>66724.634251097668</v>
      </c>
      <c r="D25" s="47">
        <v>38505.145748902331</v>
      </c>
      <c r="E25" s="2">
        <f>G24*(1+'tir x'!$E$16)^((A25-A24)/365)-G24</f>
        <v>39549.085907250643</v>
      </c>
      <c r="F25" s="2">
        <f t="shared" si="1"/>
        <v>1043.9401583483123</v>
      </c>
      <c r="G25" s="2">
        <f t="shared" si="2"/>
        <v>5127259.1390420729</v>
      </c>
    </row>
    <row r="26" spans="1:12" x14ac:dyDescent="0.3">
      <c r="A26" s="1">
        <f t="shared" si="3"/>
        <v>45291</v>
      </c>
      <c r="B26" s="2">
        <f t="shared" si="0"/>
        <v>5087095.3490357744</v>
      </c>
      <c r="C26" s="47">
        <v>67216.728428699513</v>
      </c>
      <c r="D26" s="47">
        <v>38013.051571300493</v>
      </c>
      <c r="E26" s="2">
        <f>G25*(1+'tir x'!$E$16)^((A26-A25)/365)-G25</f>
        <v>39048.866090231575</v>
      </c>
      <c r="F26" s="2">
        <f t="shared" si="1"/>
        <v>1035.8145189310817</v>
      </c>
      <c r="G26" s="2">
        <f t="shared" si="2"/>
        <v>5061078.2251323052</v>
      </c>
    </row>
    <row r="27" spans="1:12" x14ac:dyDescent="0.3">
      <c r="A27" s="1">
        <f>A26+91</f>
        <v>45382</v>
      </c>
      <c r="B27" s="2">
        <f t="shared" si="0"/>
        <v>5019382.897234913</v>
      </c>
      <c r="C27" s="47">
        <v>67712.451800861163</v>
      </c>
      <c r="D27" s="47">
        <v>37517.328199138843</v>
      </c>
      <c r="E27" s="2">
        <f>G26*(1+'tir x'!$E$16)^((A27-A26)/365)-G26</f>
        <v>38124.29698509071</v>
      </c>
      <c r="F27" s="2">
        <f t="shared" si="1"/>
        <v>606.96878595186718</v>
      </c>
      <c r="G27" s="2">
        <f t="shared" si="2"/>
        <v>4993972.7421173956</v>
      </c>
    </row>
    <row r="28" spans="1:12" x14ac:dyDescent="0.3">
      <c r="A28" s="1">
        <f>A27+91</f>
        <v>45473</v>
      </c>
      <c r="B28" s="2">
        <f t="shared" si="0"/>
        <v>4951171.0661020204</v>
      </c>
      <c r="C28" s="47">
        <v>68211.831132892519</v>
      </c>
      <c r="D28" s="47">
        <v>37017.948867107487</v>
      </c>
      <c r="E28" s="2">
        <f>G27*(1+'tir x'!$E$16)^((A28-A27)/365)-G27</f>
        <v>37618.802058913745</v>
      </c>
      <c r="F28" s="2">
        <f t="shared" si="1"/>
        <v>600.85319180625811</v>
      </c>
      <c r="G28" s="2">
        <f t="shared" si="2"/>
        <v>4926361.7641763091</v>
      </c>
    </row>
    <row r="29" spans="1:12" x14ac:dyDescent="0.3">
      <c r="A29" s="1">
        <f t="shared" si="3"/>
        <v>45565</v>
      </c>
      <c r="B29" s="2">
        <f t="shared" si="0"/>
        <v>4882456.172714523</v>
      </c>
      <c r="C29" s="47">
        <v>68714.893387497606</v>
      </c>
      <c r="D29" s="47">
        <v>36514.8866125024</v>
      </c>
      <c r="E29" s="2">
        <f>G28*(1+'tir x'!$E$16)^((A29-A28)/365)-G28</f>
        <v>37518.844986114651</v>
      </c>
      <c r="F29" s="2">
        <f t="shared" si="1"/>
        <v>1003.9583736122513</v>
      </c>
      <c r="G29" s="2">
        <f t="shared" si="2"/>
        <v>4858650.8291624235</v>
      </c>
    </row>
    <row r="30" spans="1:12" x14ac:dyDescent="0.3">
      <c r="A30" s="1">
        <f t="shared" si="3"/>
        <v>45657</v>
      </c>
      <c r="B30" s="2">
        <f t="shared" si="0"/>
        <v>4813234.5069882926</v>
      </c>
      <c r="C30" s="47">
        <v>69221.665726230392</v>
      </c>
      <c r="D30" s="47">
        <v>36008.114273769614</v>
      </c>
      <c r="E30" s="2">
        <f>G29*(1+'tir x'!$E$16)^((A30-A29)/365)-G29</f>
        <v>37003.16298867669</v>
      </c>
      <c r="F30" s="2">
        <f t="shared" si="1"/>
        <v>995.04871490707592</v>
      </c>
      <c r="G30" s="2">
        <f t="shared" si="2"/>
        <v>4790424.2121510999</v>
      </c>
    </row>
    <row r="31" spans="1:12" x14ac:dyDescent="0.3">
      <c r="A31" s="1">
        <f>A30+90</f>
        <v>45747</v>
      </c>
      <c r="B31" s="2">
        <f t="shared" si="0"/>
        <v>4743502.331477331</v>
      </c>
      <c r="C31" s="47">
        <v>69732.17551096133</v>
      </c>
      <c r="D31" s="47">
        <v>35497.604489038662</v>
      </c>
      <c r="E31" s="2">
        <f>G30*(1+'tir x'!$E$16)^((A31-A30)/365)-G30</f>
        <v>35687.485973767936</v>
      </c>
      <c r="F31" s="2">
        <f t="shared" si="1"/>
        <v>189.88148472927423</v>
      </c>
      <c r="G31" s="2">
        <f t="shared" si="2"/>
        <v>4720881.9181248676</v>
      </c>
    </row>
    <row r="32" spans="1:12" x14ac:dyDescent="0.3">
      <c r="A32" s="1">
        <f>A31+91</f>
        <v>45838</v>
      </c>
      <c r="B32" s="2">
        <f t="shared" si="0"/>
        <v>4673255.8811719762</v>
      </c>
      <c r="C32" s="47">
        <v>70246.45030535468</v>
      </c>
      <c r="D32" s="47">
        <v>34983.329694645319</v>
      </c>
      <c r="E32" s="2">
        <f>G31*(1+'tir x'!$E$16)^((A32-A31)/365)-G31</f>
        <v>35561.652334158309</v>
      </c>
      <c r="F32" s="2">
        <f t="shared" si="1"/>
        <v>578.32263951298955</v>
      </c>
      <c r="G32" s="2">
        <f t="shared" si="2"/>
        <v>4651213.7904590257</v>
      </c>
    </row>
    <row r="33" spans="1:7" x14ac:dyDescent="0.3">
      <c r="A33" s="1">
        <f t="shared" si="3"/>
        <v>45930</v>
      </c>
      <c r="B33" s="2">
        <f t="shared" si="0"/>
        <v>4602491.3632956194</v>
      </c>
      <c r="C33" s="47">
        <v>70764.517876356666</v>
      </c>
      <c r="D33" s="47">
        <v>34465.262123643326</v>
      </c>
      <c r="E33" s="2">
        <f>G32*(1+'tir x'!$E$16)^((A33-A32)/365)-G32</f>
        <v>35423.336237810552</v>
      </c>
      <c r="F33" s="2">
        <f t="shared" si="1"/>
        <v>958.07411416722607</v>
      </c>
      <c r="G33" s="2">
        <f t="shared" si="2"/>
        <v>4581407.3466968359</v>
      </c>
    </row>
    <row r="34" spans="1:7" x14ac:dyDescent="0.3">
      <c r="A34" s="1">
        <f t="shared" si="3"/>
        <v>46022</v>
      </c>
      <c r="B34" s="2">
        <f t="shared" si="0"/>
        <v>4531204.9570999248</v>
      </c>
      <c r="C34" s="47">
        <v>71286.406195694814</v>
      </c>
      <c r="D34" s="47">
        <v>33943.373804305193</v>
      </c>
      <c r="E34" s="2">
        <f>G33*(1+'tir x'!$E$16)^((A34-A33)/365)-G33</f>
        <v>34891.694984504953</v>
      </c>
      <c r="F34" s="2">
        <f t="shared" si="1"/>
        <v>948.32118019976042</v>
      </c>
      <c r="G34" s="2">
        <f t="shared" si="2"/>
        <v>4511069.2616813416</v>
      </c>
    </row>
    <row r="35" spans="1:7" x14ac:dyDescent="0.3">
      <c r="A35" s="1">
        <f>A34+90</f>
        <v>46112</v>
      </c>
      <c r="B35" s="2">
        <f t="shared" si="0"/>
        <v>4459392.8136585364</v>
      </c>
      <c r="C35" s="47">
        <v>71812.143441388049</v>
      </c>
      <c r="D35" s="47">
        <v>33417.63655861195</v>
      </c>
      <c r="E35" s="2">
        <f>G34*(1+'tir x'!$E$16)^((A35-A34)/365)-G34</f>
        <v>33606.360078632832</v>
      </c>
      <c r="F35" s="2">
        <f t="shared" si="1"/>
        <v>188.72352002088155</v>
      </c>
      <c r="G35" s="2">
        <f t="shared" si="2"/>
        <v>4439445.8417599741</v>
      </c>
    </row>
    <row r="36" spans="1:7" x14ac:dyDescent="0.3">
      <c r="A36" s="1">
        <f>A35+91</f>
        <v>46203</v>
      </c>
      <c r="B36" s="2">
        <f t="shared" si="0"/>
        <v>4387051.0556592681</v>
      </c>
      <c r="C36" s="47">
        <v>72341.757999268302</v>
      </c>
      <c r="D36" s="47">
        <v>32888.022000731704</v>
      </c>
      <c r="E36" s="2">
        <f>G35*(1+'tir x'!$E$16)^((A36-A35)/365)-G35</f>
        <v>33441.639151123352</v>
      </c>
      <c r="F36" s="2">
        <f t="shared" si="1"/>
        <v>553.61715039164847</v>
      </c>
      <c r="G36" s="2">
        <f t="shared" si="2"/>
        <v>4367657.7009110972</v>
      </c>
    </row>
    <row r="37" spans="1:7" x14ac:dyDescent="0.3">
      <c r="A37" s="1">
        <f t="shared" si="3"/>
        <v>46295</v>
      </c>
      <c r="B37" s="2">
        <f t="shared" si="0"/>
        <v>4314175.7771947552</v>
      </c>
      <c r="C37" s="47">
        <v>72875.2784645129</v>
      </c>
      <c r="D37" s="47">
        <v>32354.501535487103</v>
      </c>
      <c r="E37" s="2">
        <f>G36*(1+'tir x'!$E$16)^((A37-A36)/365)-G36</f>
        <v>33263.791836102493</v>
      </c>
      <c r="F37" s="2">
        <f t="shared" si="1"/>
        <v>909.29030061539015</v>
      </c>
      <c r="G37" s="2">
        <f t="shared" si="2"/>
        <v>4295691.7127471995</v>
      </c>
    </row>
    <row r="38" spans="1:7" x14ac:dyDescent="0.3">
      <c r="A38" s="1">
        <f t="shared" si="3"/>
        <v>46387</v>
      </c>
      <c r="B38" s="2">
        <f t="shared" si="0"/>
        <v>4240763.0435515661</v>
      </c>
      <c r="C38" s="47">
        <v>73412.733643188665</v>
      </c>
      <c r="D38" s="47">
        <v>31817.046356811326</v>
      </c>
      <c r="E38" s="2">
        <f>G37*(1+'tir x'!$E$16)^((A38-A37)/365)-G37</f>
        <v>32715.70363563206</v>
      </c>
      <c r="F38" s="2">
        <f t="shared" si="1"/>
        <v>898.65727882073406</v>
      </c>
      <c r="G38" s="2">
        <f t="shared" si="2"/>
        <v>4223177.6363828313</v>
      </c>
    </row>
    <row r="39" spans="1:7" x14ac:dyDescent="0.3">
      <c r="A39" s="1">
        <f>A38+90</f>
        <v>46477</v>
      </c>
      <c r="B39" s="2">
        <f t="shared" si="0"/>
        <v>4166808.8909977591</v>
      </c>
      <c r="C39" s="47">
        <v>73954.152553807202</v>
      </c>
      <c r="D39" s="47">
        <v>31275.627446192801</v>
      </c>
      <c r="E39" s="2">
        <f>G38*(1+'tir x'!$E$16)^((A39-A38)/365)-G38</f>
        <v>31461.63804885</v>
      </c>
      <c r="F39" s="2">
        <f t="shared" si="1"/>
        <v>186.01060265719934</v>
      </c>
      <c r="G39" s="2">
        <f t="shared" si="2"/>
        <v>4149409.4944316815</v>
      </c>
    </row>
    <row r="40" spans="1:7" x14ac:dyDescent="0.3">
      <c r="A40" s="1">
        <f>A39+91</f>
        <v>46568</v>
      </c>
      <c r="B40" s="2">
        <f t="shared" si="0"/>
        <v>4092309.3265688675</v>
      </c>
      <c r="C40" s="47">
        <v>74499.564428891521</v>
      </c>
      <c r="D40" s="47">
        <v>30730.215571108474</v>
      </c>
      <c r="E40" s="2">
        <f>G39*(1+'tir x'!$E$16)^((A40-A39)/365)-G39</f>
        <v>31256.841495337896</v>
      </c>
      <c r="F40" s="2">
        <f t="shared" si="1"/>
        <v>526.6259242294218</v>
      </c>
      <c r="G40" s="2">
        <f t="shared" si="2"/>
        <v>4075436.5559270196</v>
      </c>
    </row>
    <row r="41" spans="1:7" x14ac:dyDescent="0.3">
      <c r="A41" s="1">
        <f t="shared" si="3"/>
        <v>46660</v>
      </c>
      <c r="B41" s="2">
        <f t="shared" si="0"/>
        <v>4017260.3278523129</v>
      </c>
      <c r="C41" s="47">
        <v>75048.998716554604</v>
      </c>
      <c r="D41" s="47">
        <v>30180.781283445398</v>
      </c>
      <c r="E41" s="2">
        <f>G40*(1+'tir x'!$E$16)^((A41-A40)/365)-G40</f>
        <v>31038.254945967812</v>
      </c>
      <c r="F41" s="2">
        <f t="shared" si="1"/>
        <v>857.47366252241409</v>
      </c>
      <c r="G41" s="2">
        <f t="shared" si="2"/>
        <v>4001245.0308729876</v>
      </c>
    </row>
    <row r="42" spans="1:7" x14ac:dyDescent="0.3">
      <c r="A42" s="1">
        <f t="shared" si="3"/>
        <v>46752</v>
      </c>
      <c r="B42" s="2">
        <f t="shared" si="0"/>
        <v>3941657.842770224</v>
      </c>
      <c r="C42" s="47">
        <v>75602.485082089188</v>
      </c>
      <c r="D42" s="47">
        <v>29627.294917910811</v>
      </c>
      <c r="E42" s="2">
        <f>G41*(1+'tir x'!$E$16)^((A42-A41)/365)-G41</f>
        <v>30473.217203910463</v>
      </c>
      <c r="F42" s="2">
        <f t="shared" si="1"/>
        <v>845.92228599965165</v>
      </c>
      <c r="G42" s="2">
        <f t="shared" si="2"/>
        <v>3926488.4680768983</v>
      </c>
    </row>
    <row r="43" spans="1:7" x14ac:dyDescent="0.3">
      <c r="A43" s="1">
        <f>A42+91</f>
        <v>46843</v>
      </c>
      <c r="B43" s="2">
        <f t="shared" si="0"/>
        <v>3865497.7893606545</v>
      </c>
      <c r="C43" s="47">
        <v>76160.053409569606</v>
      </c>
      <c r="D43" s="47">
        <v>29069.7265904304</v>
      </c>
      <c r="E43" s="2">
        <f>G42*(1+'tir x'!$E$16)^((A43-A42)/365)-G42</f>
        <v>29577.612873506267</v>
      </c>
      <c r="F43" s="2">
        <f t="shared" si="1"/>
        <v>507.88628307586623</v>
      </c>
      <c r="G43" s="2">
        <f t="shared" si="2"/>
        <v>3850836.3009504047</v>
      </c>
    </row>
    <row r="44" spans="1:7" x14ac:dyDescent="0.3">
      <c r="A44" s="1">
        <f>A43+91</f>
        <v>46934</v>
      </c>
      <c r="B44" s="2">
        <f t="shared" si="0"/>
        <v>3788776.0555571895</v>
      </c>
      <c r="C44" s="47">
        <v>76721.733803465177</v>
      </c>
      <c r="D44" s="47">
        <v>28508.04619653483</v>
      </c>
      <c r="E44" s="2">
        <f>G43*(1+'tir x'!$E$16)^((A44-A43)/365)-G43</f>
        <v>29007.737135807984</v>
      </c>
      <c r="F44" s="2">
        <f t="shared" si="1"/>
        <v>499.69093927315407</v>
      </c>
      <c r="G44" s="2">
        <f t="shared" si="2"/>
        <v>3774614.2580862129</v>
      </c>
    </row>
    <row r="45" spans="1:7" x14ac:dyDescent="0.3">
      <c r="A45" s="1">
        <f t="shared" si="3"/>
        <v>47026</v>
      </c>
      <c r="B45" s="2">
        <f t="shared" si="0"/>
        <v>3711488.4989669239</v>
      </c>
      <c r="C45" s="47">
        <v>77287.556590265725</v>
      </c>
      <c r="D45" s="47">
        <v>27942.223409734277</v>
      </c>
      <c r="E45" s="2">
        <f>G44*(1+'tir x'!$E$16)^((A45-A44)/365)-G44</f>
        <v>28747.212245220318</v>
      </c>
      <c r="F45" s="2">
        <f t="shared" si="1"/>
        <v>804.98883548604135</v>
      </c>
      <c r="G45" s="2">
        <f t="shared" si="2"/>
        <v>3698131.6903314334</v>
      </c>
    </row>
    <row r="46" spans="1:7" x14ac:dyDescent="0.3">
      <c r="A46" s="1">
        <f t="shared" si="3"/>
        <v>47118</v>
      </c>
      <c r="B46" s="2">
        <f t="shared" si="0"/>
        <v>3633630.9466468049</v>
      </c>
      <c r="C46" s="47">
        <v>77857.552320118935</v>
      </c>
      <c r="D46" s="47">
        <v>27372.227679881067</v>
      </c>
      <c r="E46" s="2">
        <f>G45*(1+'tir x'!$E$16)^((A46-A45)/365)-G45</f>
        <v>28164.726073660888</v>
      </c>
      <c r="F46" s="2">
        <f t="shared" si="1"/>
        <v>792.49839377982062</v>
      </c>
      <c r="G46" s="2">
        <f t="shared" si="2"/>
        <v>3621066.6364050941</v>
      </c>
    </row>
    <row r="47" spans="1:7" x14ac:dyDescent="0.3">
      <c r="A47" s="1">
        <f>A46+90</f>
        <v>47208</v>
      </c>
      <c r="B47" s="2">
        <f t="shared" si="0"/>
        <v>3555199.1948783253</v>
      </c>
      <c r="C47" s="47">
        <v>78431.751768479808</v>
      </c>
      <c r="D47" s="47">
        <v>26798.028231520188</v>
      </c>
      <c r="E47" s="2">
        <f>G46*(1+'tir x'!$E$16)^((A47-A46)/365)-G46</f>
        <v>26976.058710833546</v>
      </c>
      <c r="F47" s="2">
        <f t="shared" si="1"/>
        <v>178.03047931335823</v>
      </c>
      <c r="G47" s="2">
        <f t="shared" si="2"/>
        <v>3542812.9151159278</v>
      </c>
    </row>
    <row r="48" spans="1:7" x14ac:dyDescent="0.3">
      <c r="A48" s="1">
        <f>A47+91</f>
        <v>47299</v>
      </c>
      <c r="B48" s="2">
        <f t="shared" si="0"/>
        <v>3476189.0089405528</v>
      </c>
      <c r="C48" s="47">
        <v>79010.185937772345</v>
      </c>
      <c r="D48" s="47">
        <v>26219.59406222765</v>
      </c>
      <c r="E48" s="2">
        <f>G47*(1+'tir x'!$E$16)^((A48-A47)/365)-G47</f>
        <v>26687.445980932564</v>
      </c>
      <c r="F48" s="2">
        <f t="shared" si="1"/>
        <v>467.85191870491326</v>
      </c>
      <c r="G48" s="2">
        <f t="shared" si="2"/>
        <v>3464270.5810968601</v>
      </c>
    </row>
    <row r="49" spans="1:7" x14ac:dyDescent="0.3">
      <c r="A49" s="1">
        <f t="shared" si="3"/>
        <v>47391</v>
      </c>
      <c r="B49" s="2">
        <f t="shared" si="0"/>
        <v>3396596.1228814893</v>
      </c>
      <c r="C49" s="47">
        <v>79592.886059063429</v>
      </c>
      <c r="D49" s="47">
        <v>25636.893940936578</v>
      </c>
      <c r="E49" s="2">
        <f>G48*(1+'tir x'!$E$16)^((A49-A48)/365)-G48</f>
        <v>26383.655351357069</v>
      </c>
      <c r="F49" s="2">
        <f t="shared" si="1"/>
        <v>746.7614104204913</v>
      </c>
      <c r="G49" s="2">
        <f t="shared" si="2"/>
        <v>3385424.4564482169</v>
      </c>
    </row>
    <row r="50" spans="1:7" x14ac:dyDescent="0.3">
      <c r="A50" s="1">
        <f t="shared" si="3"/>
        <v>47483</v>
      </c>
      <c r="B50" s="2">
        <f t="shared" si="0"/>
        <v>3316416.2392877406</v>
      </c>
      <c r="C50" s="47">
        <v>80179.883593749008</v>
      </c>
      <c r="D50" s="47">
        <v>25049.896406250988</v>
      </c>
      <c r="E50" s="2">
        <f>G49*(1+'tir x'!$E$16)^((A50-A49)/365)-G49</f>
        <v>25783.168487002142</v>
      </c>
      <c r="F50" s="2">
        <f t="shared" si="1"/>
        <v>733.27208075115414</v>
      </c>
      <c r="G50" s="2">
        <f t="shared" si="2"/>
        <v>3305977.8449352193</v>
      </c>
    </row>
    <row r="51" spans="1:7" x14ac:dyDescent="0.3">
      <c r="A51" s="1">
        <f>A50+90</f>
        <v>47573</v>
      </c>
      <c r="B51" s="2">
        <f t="shared" si="0"/>
        <v>3235645.0290524876</v>
      </c>
      <c r="C51" s="47">
        <v>80771.210235252904</v>
      </c>
      <c r="D51" s="47">
        <v>24458.569764747092</v>
      </c>
      <c r="E51" s="2">
        <f>G50*(1+'tir x'!$E$16)^((A51-A50)/365)-G50</f>
        <v>24628.724460653961</v>
      </c>
      <c r="F51" s="2">
        <f t="shared" si="1"/>
        <v>170.15469590686916</v>
      </c>
      <c r="G51" s="2">
        <f t="shared" si="2"/>
        <v>3225376.789395873</v>
      </c>
    </row>
    <row r="52" spans="1:7" x14ac:dyDescent="0.3">
      <c r="A52" s="1">
        <f>A51+91</f>
        <v>47664</v>
      </c>
      <c r="B52" s="2">
        <f t="shared" si="0"/>
        <v>3154278.1311417497</v>
      </c>
      <c r="C52" s="47">
        <v>81366.897910737898</v>
      </c>
      <c r="D52" s="47">
        <v>23862.882089262097</v>
      </c>
      <c r="E52" s="2">
        <f>G51*(1+'tir x'!$E$16)^((A52-A51)/365)-G51</f>
        <v>24296.250154191162</v>
      </c>
      <c r="F52" s="2">
        <f t="shared" si="1"/>
        <v>433.36806492906544</v>
      </c>
      <c r="G52" s="2">
        <f t="shared" si="2"/>
        <v>3144443.2595500643</v>
      </c>
    </row>
    <row r="53" spans="1:7" x14ac:dyDescent="0.3">
      <c r="A53" s="1">
        <f t="shared" si="3"/>
        <v>47756</v>
      </c>
      <c r="B53" s="2">
        <f t="shared" si="0"/>
        <v>3072311.1523589203</v>
      </c>
      <c r="C53" s="47">
        <v>81966.978782829596</v>
      </c>
      <c r="D53" s="47">
        <v>23262.801217170403</v>
      </c>
      <c r="E53" s="2">
        <f>G52*(1+'tir x'!$E$16)^((A53-A52)/365)-G52</f>
        <v>23947.871648524422</v>
      </c>
      <c r="F53" s="2">
        <f t="shared" si="1"/>
        <v>685.07043135401909</v>
      </c>
      <c r="G53" s="2">
        <f t="shared" si="2"/>
        <v>3063161.351198589</v>
      </c>
    </row>
    <row r="54" spans="1:7" x14ac:dyDescent="0.3">
      <c r="A54" s="1">
        <f t="shared" si="3"/>
        <v>47848</v>
      </c>
      <c r="B54" s="2">
        <f t="shared" si="0"/>
        <v>2989739.6671075672</v>
      </c>
      <c r="C54" s="47">
        <v>82571.485251352962</v>
      </c>
      <c r="D54" s="47">
        <v>22658.29474864704</v>
      </c>
      <c r="E54" s="2">
        <f>G53*(1+'tir x'!$E$16)^((A54-A53)/365)-G53</f>
        <v>23328.834016779438</v>
      </c>
      <c r="F54" s="2">
        <f t="shared" si="1"/>
        <v>670.53926813239741</v>
      </c>
      <c r="G54" s="2">
        <f t="shared" si="2"/>
        <v>2981260.4052153681</v>
      </c>
    </row>
    <row r="55" spans="1:7" x14ac:dyDescent="0.3">
      <c r="A55" s="1">
        <f>A54+90</f>
        <v>47938</v>
      </c>
      <c r="B55" s="2">
        <f t="shared" si="0"/>
        <v>2906559.2171524856</v>
      </c>
      <c r="C55" s="47">
        <v>83180.449955081684</v>
      </c>
      <c r="D55" s="47">
        <v>22049.330044918308</v>
      </c>
      <c r="E55" s="2">
        <f>G54*(1+'tir x'!$E$16)^((A55-A54)/365)-G54</f>
        <v>22209.659141543787</v>
      </c>
      <c r="F55" s="2">
        <f t="shared" si="1"/>
        <v>160.329096625479</v>
      </c>
      <c r="G55" s="2">
        <f t="shared" si="2"/>
        <v>2898240.2843569121</v>
      </c>
    </row>
    <row r="56" spans="1:7" x14ac:dyDescent="0.3">
      <c r="A56" s="1">
        <f>A55+91</f>
        <v>48029</v>
      </c>
      <c r="B56" s="2">
        <f t="shared" si="0"/>
        <v>2822765.3113789852</v>
      </c>
      <c r="C56" s="47">
        <v>83793.905773500417</v>
      </c>
      <c r="D56" s="47">
        <v>21435.874226499582</v>
      </c>
      <c r="E56" s="2">
        <f>G55*(1+'tir x'!$E$16)^((A56-A55)/365)-G55</f>
        <v>21831.982913500164</v>
      </c>
      <c r="F56" s="2">
        <f t="shared" si="1"/>
        <v>396.10868700058199</v>
      </c>
      <c r="G56" s="2">
        <f t="shared" si="2"/>
        <v>2814842.487270412</v>
      </c>
    </row>
    <row r="57" spans="1:7" x14ac:dyDescent="0.3">
      <c r="A57" s="1">
        <f t="shared" si="3"/>
        <v>48121</v>
      </c>
      <c r="B57" s="2">
        <f t="shared" si="0"/>
        <v>2738353.4255504054</v>
      </c>
      <c r="C57" s="47">
        <v>84411.88582857998</v>
      </c>
      <c r="D57" s="47">
        <v>20817.894171420019</v>
      </c>
      <c r="E57" s="2">
        <f>G56*(1+'tir x'!$E$16)^((A57-A56)/365)-G56</f>
        <v>21437.653992080595</v>
      </c>
      <c r="F57" s="2">
        <f t="shared" si="1"/>
        <v>619.75982066057622</v>
      </c>
      <c r="G57" s="2">
        <f t="shared" si="2"/>
        <v>2731050.3612624928</v>
      </c>
    </row>
    <row r="58" spans="1:7" x14ac:dyDescent="0.3">
      <c r="A58" s="1">
        <f t="shared" si="3"/>
        <v>48213</v>
      </c>
      <c r="B58" s="2">
        <f t="shared" si="0"/>
        <v>2653319.0020638397</v>
      </c>
      <c r="C58" s="47">
        <v>85034.423486565764</v>
      </c>
      <c r="D58" s="47">
        <v>20195.356513434243</v>
      </c>
      <c r="E58" s="2">
        <f>G57*(1+'tir x'!$E$16)^((A58-A57)/365)-G57</f>
        <v>20799.498708883766</v>
      </c>
      <c r="F58" s="2">
        <f t="shared" si="1"/>
        <v>604.14219544952357</v>
      </c>
      <c r="G58" s="2">
        <f t="shared" si="2"/>
        <v>2646620.0799713768</v>
      </c>
    </row>
    <row r="59" spans="1:7" x14ac:dyDescent="0.3">
      <c r="A59" s="1">
        <f>A58+91</f>
        <v>48304</v>
      </c>
      <c r="B59" s="2">
        <f t="shared" si="0"/>
        <v>2567657.4497040603</v>
      </c>
      <c r="C59" s="47">
        <v>85661.552359779176</v>
      </c>
      <c r="D59" s="47">
        <v>19568.227640220819</v>
      </c>
      <c r="E59" s="2">
        <f>G58*(1+'tir x'!$E$16)^((A59-A58)/365)-G58</f>
        <v>19936.567949983291</v>
      </c>
      <c r="F59" s="2">
        <f t="shared" si="1"/>
        <v>368.34030976247232</v>
      </c>
      <c r="G59" s="2">
        <f t="shared" si="2"/>
        <v>2561326.8679213598</v>
      </c>
    </row>
    <row r="60" spans="1:7" x14ac:dyDescent="0.3">
      <c r="A60" s="1">
        <f>A59+91</f>
        <v>48395</v>
      </c>
      <c r="B60" s="2">
        <f t="shared" si="0"/>
        <v>2481364.1433956278</v>
      </c>
      <c r="C60" s="47">
        <v>86293.306308432555</v>
      </c>
      <c r="D60" s="47">
        <v>18936.473691567444</v>
      </c>
      <c r="E60" s="2">
        <f>G59*(1+'tir x'!$E$16)^((A60-A59)/365)-G59</f>
        <v>19294.067754894495</v>
      </c>
      <c r="F60" s="2">
        <f t="shared" si="1"/>
        <v>357.59406332705112</v>
      </c>
      <c r="G60" s="2">
        <f t="shared" si="2"/>
        <v>2475391.1556762545</v>
      </c>
    </row>
    <row r="61" spans="1:7" x14ac:dyDescent="0.3">
      <c r="A61" s="1">
        <f t="shared" si="3"/>
        <v>48487</v>
      </c>
      <c r="B61" s="2">
        <f t="shared" si="0"/>
        <v>2394434.4239531704</v>
      </c>
      <c r="C61" s="47">
        <v>86929.719442457237</v>
      </c>
      <c r="D61" s="47">
        <v>18300.060557542758</v>
      </c>
      <c r="E61" s="2">
        <f>G60*(1+'tir x'!$E$16)^((A61-A60)/365)-G60</f>
        <v>18852.415128174238</v>
      </c>
      <c r="F61" s="2">
        <f t="shared" si="1"/>
        <v>552.35457063147987</v>
      </c>
      <c r="G61" s="2">
        <f t="shared" si="2"/>
        <v>2389013.7908044285</v>
      </c>
    </row>
    <row r="62" spans="1:7" x14ac:dyDescent="0.3">
      <c r="A62" s="1">
        <f t="shared" si="3"/>
        <v>48579</v>
      </c>
      <c r="B62" s="2">
        <f t="shared" si="0"/>
        <v>2306863.5978298252</v>
      </c>
      <c r="C62" s="47">
        <v>87570.826123345367</v>
      </c>
      <c r="D62" s="47">
        <v>17658.953876654636</v>
      </c>
      <c r="E62" s="2">
        <f>G61*(1+'tir x'!$E$16)^((A62-A61)/365)-G61</f>
        <v>18194.570836977102</v>
      </c>
      <c r="F62" s="2">
        <f t="shared" si="1"/>
        <v>535.61696032246618</v>
      </c>
      <c r="G62" s="2">
        <f t="shared" si="2"/>
        <v>2301978.5816414058</v>
      </c>
    </row>
    <row r="63" spans="1:7" x14ac:dyDescent="0.3">
      <c r="A63" s="1">
        <f>A62+90</f>
        <v>48669</v>
      </c>
      <c r="B63" s="2">
        <f t="shared" si="0"/>
        <v>2218646.9368638201</v>
      </c>
      <c r="C63" s="47">
        <v>88216.660966005031</v>
      </c>
      <c r="D63" s="47">
        <v>17013.119033994961</v>
      </c>
      <c r="E63" s="2">
        <f>G62*(1+'tir x'!$E$16)^((A63-A62)/365)-G62</f>
        <v>17149.176086714957</v>
      </c>
      <c r="F63" s="2">
        <f t="shared" si="1"/>
        <v>136.05705271999614</v>
      </c>
      <c r="G63" s="2">
        <f t="shared" si="2"/>
        <v>2213897.9777281205</v>
      </c>
    </row>
    <row r="64" spans="1:7" x14ac:dyDescent="0.3">
      <c r="A64" s="1">
        <f>A63+91</f>
        <v>48760</v>
      </c>
      <c r="B64" s="2">
        <f t="shared" si="0"/>
        <v>2129779.6780231907</v>
      </c>
      <c r="C64" s="47">
        <v>88867.258840629322</v>
      </c>
      <c r="D64" s="47">
        <v>16362.521159370674</v>
      </c>
      <c r="E64" s="2">
        <f>G63*(1+'tir x'!$E$16)^((A64-A63)/365)-G63</f>
        <v>16676.941205624491</v>
      </c>
      <c r="F64" s="2">
        <f t="shared" si="1"/>
        <v>314.42004625381742</v>
      </c>
      <c r="G64" s="2">
        <f t="shared" si="2"/>
        <v>2125345.1389337447</v>
      </c>
    </row>
    <row r="65" spans="1:7" x14ac:dyDescent="0.3">
      <c r="A65" s="1">
        <f t="shared" si="3"/>
        <v>48852</v>
      </c>
      <c r="B65" s="2">
        <f t="shared" si="0"/>
        <v>2040257.0231486117</v>
      </c>
      <c r="C65" s="47">
        <v>89522.654874578962</v>
      </c>
      <c r="D65" s="47">
        <v>15707.125125421031</v>
      </c>
      <c r="E65" s="2">
        <f>G64*(1+'tir x'!$E$16)^((A65-A64)/365)-G64</f>
        <v>16186.487843728159</v>
      </c>
      <c r="F65" s="2">
        <f t="shared" si="1"/>
        <v>479.36271830712758</v>
      </c>
      <c r="G65" s="2">
        <f t="shared" si="2"/>
        <v>2036301.8467774729</v>
      </c>
    </row>
    <row r="66" spans="1:7" x14ac:dyDescent="0.3">
      <c r="A66" s="1">
        <f t="shared" si="3"/>
        <v>48944</v>
      </c>
      <c r="B66" s="2">
        <f t="shared" si="0"/>
        <v>1950074.1386943327</v>
      </c>
      <c r="C66" s="47">
        <v>90182.884454278988</v>
      </c>
      <c r="D66" s="47">
        <v>15046.89554572101</v>
      </c>
      <c r="E66" s="2">
        <f>G65*(1+'tir x'!$E$16)^((A66-A65)/365)-G65</f>
        <v>15508.340026863152</v>
      </c>
      <c r="F66" s="2">
        <f t="shared" si="1"/>
        <v>461.44448114214174</v>
      </c>
      <c r="G66" s="2">
        <f t="shared" si="2"/>
        <v>1946580.406804336</v>
      </c>
    </row>
    <row r="67" spans="1:7" x14ac:dyDescent="0.3">
      <c r="A67" s="1">
        <f>A66+90</f>
        <v>49034</v>
      </c>
      <c r="B67" s="2">
        <f t="shared" si="0"/>
        <v>1859226.1554672034</v>
      </c>
      <c r="C67" s="47">
        <v>90847.983227129298</v>
      </c>
      <c r="D67" s="47">
        <v>14381.796772870706</v>
      </c>
      <c r="E67" s="2">
        <f>G66*(1+'tir x'!$E$16)^((A67-A66)/365)-G66</f>
        <v>14501.546812583227</v>
      </c>
      <c r="F67" s="2">
        <f t="shared" si="1"/>
        <v>119.75003971252045</v>
      </c>
      <c r="G67" s="2">
        <f t="shared" si="2"/>
        <v>1855852.1736169192</v>
      </c>
    </row>
    <row r="68" spans="1:7" x14ac:dyDescent="0.3">
      <c r="A68" s="1">
        <f>A67+91</f>
        <v>49125</v>
      </c>
      <c r="B68" s="2">
        <f t="shared" si="0"/>
        <v>1767708.168363774</v>
      </c>
      <c r="C68" s="47">
        <v>91517.987103429376</v>
      </c>
      <c r="D68" s="47">
        <v>13711.792896570627</v>
      </c>
      <c r="E68" s="2">
        <f>G67*(1+'tir x'!$E$16)^((A68-A67)/365)-G67</f>
        <v>13979.839133102447</v>
      </c>
      <c r="F68" s="2">
        <f t="shared" si="1"/>
        <v>268.04623653181989</v>
      </c>
      <c r="G68" s="2">
        <f t="shared" si="2"/>
        <v>1764602.2327500216</v>
      </c>
    </row>
    <row r="69" spans="1:7" x14ac:dyDescent="0.3">
      <c r="A69" s="1">
        <f t="shared" si="3"/>
        <v>49217</v>
      </c>
      <c r="B69" s="2">
        <f t="shared" si="0"/>
        <v>1675515.2361054567</v>
      </c>
      <c r="C69" s="47">
        <v>92192.93225831716</v>
      </c>
      <c r="D69" s="47">
        <v>13036.847741682834</v>
      </c>
      <c r="E69" s="2">
        <f>G68*(1+'tir x'!$E$16)^((A69-A68)/365)-G68</f>
        <v>13439.09375761589</v>
      </c>
      <c r="F69" s="2">
        <f t="shared" si="1"/>
        <v>402.2460159330567</v>
      </c>
      <c r="G69" s="2">
        <f t="shared" si="2"/>
        <v>1672811.5465076375</v>
      </c>
    </row>
    <row r="70" spans="1:7" x14ac:dyDescent="0.3">
      <c r="A70" s="1">
        <f t="shared" si="3"/>
        <v>49309</v>
      </c>
      <c r="B70" s="2">
        <f t="shared" si="0"/>
        <v>1582642.3809717344</v>
      </c>
      <c r="C70" s="47">
        <v>92872.85513372226</v>
      </c>
      <c r="D70" s="47">
        <v>12356.924866277743</v>
      </c>
      <c r="E70" s="2">
        <f>G69*(1+'tir x'!$E$16)^((A70-A69)/365)-G69</f>
        <v>12740.021969315596</v>
      </c>
      <c r="F70" s="2">
        <f t="shared" si="1"/>
        <v>383.09710303785323</v>
      </c>
      <c r="G70" s="2">
        <f t="shared" si="2"/>
        <v>1580321.7884769531</v>
      </c>
    </row>
    <row r="71" spans="1:7" x14ac:dyDescent="0.3">
      <c r="A71" s="1">
        <f>A70+90</f>
        <v>49399</v>
      </c>
      <c r="B71" s="2">
        <f t="shared" si="0"/>
        <v>1489084.588531401</v>
      </c>
      <c r="C71" s="47">
        <v>93557.792440333462</v>
      </c>
      <c r="D71" s="47">
        <v>11671.987559666542</v>
      </c>
      <c r="E71" s="2">
        <f>G70*(1+'tir x'!$E$16)^((A71-A70)/365)-G70</f>
        <v>11773.009896964068</v>
      </c>
      <c r="F71" s="2">
        <f t="shared" si="1"/>
        <v>101.02233729752516</v>
      </c>
      <c r="G71" s="2">
        <f t="shared" si="2"/>
        <v>1486865.0183739171</v>
      </c>
    </row>
    <row r="72" spans="1:7" x14ac:dyDescent="0.3">
      <c r="A72" s="1">
        <f>A71+91</f>
        <v>49490</v>
      </c>
      <c r="B72" s="2">
        <f t="shared" ref="B72:B86" si="4">B71-C72</f>
        <v>1394836.8073718201</v>
      </c>
      <c r="C72" s="47">
        <v>94247.781159580918</v>
      </c>
      <c r="D72" s="47">
        <v>10981.998840419083</v>
      </c>
      <c r="E72" s="2">
        <f>G71*(1+'tir x'!$E$16)^((A72-A71)/365)-G71</f>
        <v>11200.317603418836</v>
      </c>
      <c r="F72" s="2">
        <f t="shared" ref="F72:F86" si="5">E72-D72</f>
        <v>218.31876299975374</v>
      </c>
      <c r="G72" s="2">
        <f t="shared" si="2"/>
        <v>1392835.5559773359</v>
      </c>
    </row>
    <row r="73" spans="1:7" x14ac:dyDescent="0.3">
      <c r="A73" s="1">
        <f t="shared" si="3"/>
        <v>49582</v>
      </c>
      <c r="B73" s="2">
        <f t="shared" si="4"/>
        <v>1299893.9488261873</v>
      </c>
      <c r="C73" s="47">
        <v>94942.858545632829</v>
      </c>
      <c r="D73" s="47">
        <v>10286.921454367173</v>
      </c>
      <c r="E73" s="2">
        <f>G72*(1+'tir x'!$E$16)^((A73-A72)/365)-G72</f>
        <v>10607.743364661233</v>
      </c>
      <c r="F73" s="2">
        <f t="shared" si="5"/>
        <v>320.82191029406022</v>
      </c>
      <c r="G73" s="2">
        <f t="shared" ref="G73:G86" si="6">G72-C73+F73</f>
        <v>1298213.5193419971</v>
      </c>
    </row>
    <row r="74" spans="1:7" x14ac:dyDescent="0.3">
      <c r="A74" s="1">
        <f t="shared" si="3"/>
        <v>49674</v>
      </c>
      <c r="B74" s="2">
        <f t="shared" si="4"/>
        <v>1204250.8866987803</v>
      </c>
      <c r="C74" s="47">
        <v>95643.062127406869</v>
      </c>
      <c r="D74" s="47">
        <v>9586.7178725931317</v>
      </c>
      <c r="E74" s="2">
        <f>G73*(1+'tir x'!$E$16)^((A74-A73)/365)-G73</f>
        <v>9887.1081992522813</v>
      </c>
      <c r="F74" s="2">
        <f t="shared" si="5"/>
        <v>300.39032665914965</v>
      </c>
      <c r="G74" s="2">
        <f t="shared" si="6"/>
        <v>1202870.8475412494</v>
      </c>
    </row>
    <row r="75" spans="1:7" x14ac:dyDescent="0.3">
      <c r="A75" s="1">
        <f>A74+91</f>
        <v>49765</v>
      </c>
      <c r="B75" s="2">
        <f t="shared" si="4"/>
        <v>1107902.4569881838</v>
      </c>
      <c r="C75" s="47">
        <v>96348.429710596494</v>
      </c>
      <c r="D75" s="47">
        <v>8881.3502894035046</v>
      </c>
      <c r="E75" s="2">
        <f>G74*(1+'tir x'!$E$16)^((A75-A74)/365)-G74</f>
        <v>9061.034701784607</v>
      </c>
      <c r="F75" s="2">
        <f t="shared" si="5"/>
        <v>179.68441238110245</v>
      </c>
      <c r="G75" s="2">
        <f t="shared" si="6"/>
        <v>1106702.1022430339</v>
      </c>
    </row>
    <row r="76" spans="1:7" x14ac:dyDescent="0.3">
      <c r="A76" s="1">
        <f>A75+91</f>
        <v>49856</v>
      </c>
      <c r="B76" s="2">
        <f t="shared" si="4"/>
        <v>1010843.4576084716</v>
      </c>
      <c r="C76" s="47">
        <v>97058.999379712142</v>
      </c>
      <c r="D76" s="47">
        <v>8170.7806202878555</v>
      </c>
      <c r="E76" s="2">
        <f>G75*(1+'tir x'!$E$16)^((A76-A75)/365)-G75</f>
        <v>8336.6108451790642</v>
      </c>
      <c r="F76" s="2">
        <f t="shared" si="5"/>
        <v>165.83022489120867</v>
      </c>
      <c r="G76" s="2">
        <f t="shared" si="6"/>
        <v>1009808.933088213</v>
      </c>
    </row>
    <row r="77" spans="1:7" x14ac:dyDescent="0.3">
      <c r="A77" s="1">
        <f t="shared" ref="A77:A78" si="7">A76+92</f>
        <v>49948</v>
      </c>
      <c r="B77" s="2">
        <f t="shared" si="4"/>
        <v>913068.64810833405</v>
      </c>
      <c r="C77" s="47">
        <v>97774.809500137519</v>
      </c>
      <c r="D77" s="47">
        <v>7454.9704998624784</v>
      </c>
      <c r="E77" s="2">
        <f>G76*(1+'tir x'!$E$16)^((A77-A76)/365)-G76</f>
        <v>7690.637967685936</v>
      </c>
      <c r="F77" s="2">
        <f t="shared" si="5"/>
        <v>235.66746782345763</v>
      </c>
      <c r="G77" s="2">
        <f t="shared" si="6"/>
        <v>912269.79105589888</v>
      </c>
    </row>
    <row r="78" spans="1:7" x14ac:dyDescent="0.3">
      <c r="A78" s="1">
        <f t="shared" si="7"/>
        <v>50040</v>
      </c>
      <c r="B78" s="2">
        <f t="shared" si="4"/>
        <v>814572.74938813306</v>
      </c>
      <c r="C78" s="47">
        <v>98495.898720201032</v>
      </c>
      <c r="D78" s="47">
        <v>6733.881279798964</v>
      </c>
      <c r="E78" s="2">
        <f>G77*(1+'tir x'!$E$16)^((A78-A77)/365)-G77</f>
        <v>6947.7863207360497</v>
      </c>
      <c r="F78" s="2">
        <f t="shared" si="5"/>
        <v>213.90504093708569</v>
      </c>
      <c r="G78" s="2">
        <f t="shared" si="6"/>
        <v>813987.79737663502</v>
      </c>
    </row>
    <row r="79" spans="1:7" x14ac:dyDescent="0.3">
      <c r="A79" s="1">
        <f>A78+90</f>
        <v>50130</v>
      </c>
      <c r="B79" s="2">
        <f t="shared" si="4"/>
        <v>715350.44341487053</v>
      </c>
      <c r="C79" s="47">
        <v>99222.305973262512</v>
      </c>
      <c r="D79" s="47">
        <v>6007.4740267374818</v>
      </c>
      <c r="E79" s="2">
        <f>G78*(1+'tir x'!$E$16)^((A79-A78)/365)-G78</f>
        <v>6064.0095355255762</v>
      </c>
      <c r="F79" s="2">
        <f t="shared" si="5"/>
        <v>56.535508788094376</v>
      </c>
      <c r="G79" s="2">
        <f t="shared" si="6"/>
        <v>714822.02691216057</v>
      </c>
    </row>
    <row r="80" spans="1:7" x14ac:dyDescent="0.3">
      <c r="A80" s="1">
        <f>A79+91</f>
        <v>50221</v>
      </c>
      <c r="B80" s="2">
        <f t="shared" si="4"/>
        <v>615396.37293505517</v>
      </c>
      <c r="C80" s="47">
        <v>99954.070479815331</v>
      </c>
      <c r="D80" s="47">
        <v>5275.7095201846705</v>
      </c>
      <c r="E80" s="2">
        <f>G79*(1+'tir x'!$E$16)^((A80-A79)/365)-G79</f>
        <v>5384.6405910414178</v>
      </c>
      <c r="F80" s="2">
        <f t="shared" si="5"/>
        <v>108.93107085674728</v>
      </c>
      <c r="G80" s="2">
        <f t="shared" si="6"/>
        <v>614976.88750320196</v>
      </c>
    </row>
    <row r="81" spans="1:7" x14ac:dyDescent="0.3">
      <c r="A81" s="1">
        <f t="shared" ref="A81:A82" si="8">A80+92</f>
        <v>50313</v>
      </c>
      <c r="B81" s="2">
        <f t="shared" si="4"/>
        <v>514705.14118545118</v>
      </c>
      <c r="C81" s="47">
        <v>100691.23174960396</v>
      </c>
      <c r="D81" s="47">
        <v>4538.548250396032</v>
      </c>
      <c r="E81" s="2">
        <f>G80*(1+'tir x'!$E$16)^((A81-A80)/365)-G80</f>
        <v>4683.6232531806454</v>
      </c>
      <c r="F81" s="2">
        <f t="shared" si="5"/>
        <v>145.07500278461339</v>
      </c>
      <c r="G81" s="2">
        <f t="shared" si="6"/>
        <v>514430.73075638257</v>
      </c>
    </row>
    <row r="82" spans="1:7" x14ac:dyDescent="0.3">
      <c r="A82" s="1">
        <f t="shared" si="8"/>
        <v>50405</v>
      </c>
      <c r="B82" s="2">
        <f t="shared" si="4"/>
        <v>413271.31160169386</v>
      </c>
      <c r="C82" s="47">
        <v>101433.8295837573</v>
      </c>
      <c r="D82" s="47">
        <v>3795.9504162427029</v>
      </c>
      <c r="E82" s="2">
        <f>G81*(1+'tir x'!$E$16)^((A82-A81)/365)-G81</f>
        <v>3917.8703812811873</v>
      </c>
      <c r="F82" s="2">
        <f t="shared" si="5"/>
        <v>121.91996503848441</v>
      </c>
      <c r="G82" s="2">
        <f t="shared" si="6"/>
        <v>413118.82113766373</v>
      </c>
    </row>
    <row r="83" spans="1:7" x14ac:dyDescent="0.3">
      <c r="A83" s="1">
        <f>A82+90</f>
        <v>50495</v>
      </c>
      <c r="B83" s="2">
        <f t="shared" si="4"/>
        <v>311089.40752475639</v>
      </c>
      <c r="C83" s="47">
        <v>102181.9040769375</v>
      </c>
      <c r="D83" s="47">
        <v>3047.8759230624928</v>
      </c>
      <c r="E83" s="2">
        <f>G82*(1+'tir x'!$E$16)^((A83-A82)/365)-G82</f>
        <v>3077.6339384418679</v>
      </c>
      <c r="F83" s="2">
        <f t="shared" si="5"/>
        <v>29.758015379375138</v>
      </c>
      <c r="G83" s="2">
        <f t="shared" si="6"/>
        <v>310966.67507610557</v>
      </c>
    </row>
    <row r="84" spans="1:7" x14ac:dyDescent="0.3">
      <c r="A84" s="1">
        <f>A83+91</f>
        <v>50586</v>
      </c>
      <c r="B84" s="2">
        <f t="shared" si="4"/>
        <v>208153.91190525147</v>
      </c>
      <c r="C84" s="47">
        <v>102935.49561950492</v>
      </c>
      <c r="D84" s="47">
        <v>2294.2843804950785</v>
      </c>
      <c r="E84" s="2">
        <f>G83*(1+'tir x'!$E$16)^((A84-A83)/365)-G83</f>
        <v>2342.4624844160862</v>
      </c>
      <c r="F84" s="2">
        <f t="shared" si="5"/>
        <v>48.178103921007732</v>
      </c>
      <c r="G84" s="2">
        <f t="shared" si="6"/>
        <v>208079.35756052166</v>
      </c>
    </row>
    <row r="85" spans="1:7" x14ac:dyDescent="0.3">
      <c r="A85" s="1">
        <f t="shared" ref="A85:A86" si="9">A84+92</f>
        <v>50678</v>
      </c>
      <c r="B85" s="2">
        <f t="shared" si="4"/>
        <v>104459.2670055527</v>
      </c>
      <c r="C85" s="47">
        <v>103694.64489969877</v>
      </c>
      <c r="D85" s="47">
        <v>1535.1351003012296</v>
      </c>
      <c r="E85" s="2">
        <f>G84*(1+'tir x'!$E$16)^((A85-A84)/365)-G84</f>
        <v>1584.7186087497685</v>
      </c>
      <c r="F85" s="2">
        <f t="shared" si="5"/>
        <v>49.583508448538851</v>
      </c>
      <c r="G85" s="2">
        <f t="shared" si="6"/>
        <v>104434.29616927143</v>
      </c>
    </row>
    <row r="86" spans="1:7" x14ac:dyDescent="0.3">
      <c r="A86" s="1">
        <f t="shared" si="9"/>
        <v>50770</v>
      </c>
      <c r="B86" s="2">
        <f t="shared" si="4"/>
        <v>-0.12590028134582099</v>
      </c>
      <c r="C86" s="47">
        <v>104459.39290583404</v>
      </c>
      <c r="D86" s="47">
        <v>770.38709416595111</v>
      </c>
      <c r="E86" s="2">
        <f>G85*(1+'tir x'!$E$16)^((A86-A85)/365)-G85</f>
        <v>795.36468427913496</v>
      </c>
      <c r="F86" s="2">
        <f t="shared" si="5"/>
        <v>24.977590113183851</v>
      </c>
      <c r="G86" s="2">
        <f t="shared" si="6"/>
        <v>-0.11914644942908126</v>
      </c>
    </row>
    <row r="87" spans="1:7" x14ac:dyDescent="0.3">
      <c r="C87" s="2"/>
      <c r="F87" s="2"/>
      <c r="G87" s="2"/>
    </row>
    <row r="88" spans="1:7" x14ac:dyDescent="0.3">
      <c r="C88" s="2"/>
      <c r="F88" s="2"/>
      <c r="G88" s="2"/>
    </row>
    <row r="89" spans="1:7" x14ac:dyDescent="0.3">
      <c r="C89" s="2"/>
      <c r="F89" s="2"/>
      <c r="G89" s="2"/>
    </row>
    <row r="90" spans="1:7" x14ac:dyDescent="0.3">
      <c r="C90" s="2"/>
      <c r="F90" s="2"/>
      <c r="G90" s="2"/>
    </row>
    <row r="91" spans="1:7" x14ac:dyDescent="0.3">
      <c r="D91" s="34" t="s">
        <v>7</v>
      </c>
      <c r="F91" s="13">
        <f>SUM(F7:F90)</f>
        <v>41702.406753832416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showGridLines="0" topLeftCell="A19" workbookViewId="0">
      <selection activeCell="G12" sqref="G12"/>
    </sheetView>
  </sheetViews>
  <sheetFormatPr defaultRowHeight="14.4" x14ac:dyDescent="0.3"/>
  <cols>
    <col min="1" max="1" width="15.44140625" customWidth="1"/>
    <col min="2" max="2" width="12.5546875" customWidth="1"/>
    <col min="3" max="3" width="15" customWidth="1"/>
    <col min="7" max="7" width="13.21875" customWidth="1"/>
    <col min="8" max="8" width="17.33203125" customWidth="1"/>
  </cols>
  <sheetData>
    <row r="1" spans="1:8" x14ac:dyDescent="0.3">
      <c r="A1" s="69" t="s">
        <v>21</v>
      </c>
      <c r="B1" s="69" t="s">
        <v>22</v>
      </c>
      <c r="C1" s="69"/>
      <c r="D1" s="69"/>
      <c r="E1" s="69"/>
      <c r="F1" s="69" t="s">
        <v>103</v>
      </c>
      <c r="G1" s="69"/>
      <c r="H1" s="69"/>
    </row>
    <row r="3" spans="1:8" x14ac:dyDescent="0.3">
      <c r="A3" t="s">
        <v>23</v>
      </c>
    </row>
    <row r="4" spans="1:8" x14ac:dyDescent="0.3">
      <c r="A4" t="s">
        <v>24</v>
      </c>
    </row>
    <row r="5" spans="1:8" x14ac:dyDescent="0.3">
      <c r="A5" t="s">
        <v>25</v>
      </c>
    </row>
    <row r="6" spans="1:8" x14ac:dyDescent="0.3">
      <c r="A6" t="s">
        <v>26</v>
      </c>
    </row>
    <row r="7" spans="1:8" x14ac:dyDescent="0.3">
      <c r="A7" t="s">
        <v>27</v>
      </c>
      <c r="C7" s="2">
        <v>5800000</v>
      </c>
    </row>
    <row r="8" spans="1:8" x14ac:dyDescent="0.3">
      <c r="A8" t="s">
        <v>28</v>
      </c>
      <c r="C8" s="2">
        <f>'piano ammortamento con tir x'!J2</f>
        <v>0</v>
      </c>
    </row>
    <row r="9" spans="1:8" x14ac:dyDescent="0.3">
      <c r="A9" t="s">
        <v>29</v>
      </c>
      <c r="C9" s="2">
        <f>C7-C8</f>
        <v>5800000</v>
      </c>
      <c r="D9" t="s">
        <v>30</v>
      </c>
    </row>
    <row r="10" spans="1:8" x14ac:dyDescent="0.3">
      <c r="A10" t="s">
        <v>67</v>
      </c>
      <c r="C10" s="2" t="s">
        <v>68</v>
      </c>
    </row>
    <row r="11" spans="1:8" x14ac:dyDescent="0.3">
      <c r="A11" t="s">
        <v>69</v>
      </c>
      <c r="C11" t="s">
        <v>70</v>
      </c>
    </row>
    <row r="16" spans="1:8" x14ac:dyDescent="0.3">
      <c r="A16" t="s">
        <v>31</v>
      </c>
    </row>
    <row r="17" spans="1:8" x14ac:dyDescent="0.3">
      <c r="A17" s="2">
        <f>-C9</f>
        <v>-5800000</v>
      </c>
      <c r="B17" s="1">
        <v>43551</v>
      </c>
      <c r="D17" s="20" t="s">
        <v>32</v>
      </c>
      <c r="E17" s="29"/>
      <c r="F17" s="29"/>
      <c r="G17" s="29"/>
      <c r="H17" s="21"/>
    </row>
    <row r="18" spans="1:8" x14ac:dyDescent="0.3">
      <c r="A18" s="2">
        <v>1425.83</v>
      </c>
      <c r="B18" s="1">
        <v>43555</v>
      </c>
      <c r="D18" s="24" t="s">
        <v>33</v>
      </c>
      <c r="E18" s="27"/>
      <c r="F18" s="27"/>
      <c r="G18" s="27"/>
      <c r="H18" s="30"/>
    </row>
    <row r="19" spans="1:8" x14ac:dyDescent="0.3">
      <c r="A19" s="2">
        <v>42775</v>
      </c>
      <c r="B19" s="1">
        <v>43646</v>
      </c>
      <c r="D19" s="22" t="s">
        <v>34</v>
      </c>
      <c r="E19" s="31"/>
      <c r="F19" s="31"/>
      <c r="G19" s="31"/>
      <c r="H19" s="32"/>
    </row>
    <row r="20" spans="1:8" x14ac:dyDescent="0.3">
      <c r="A20" t="s">
        <v>71</v>
      </c>
    </row>
    <row r="21" spans="1:8" x14ac:dyDescent="0.3">
      <c r="A21" t="s">
        <v>72</v>
      </c>
      <c r="E21" s="45" t="s">
        <v>78</v>
      </c>
      <c r="F21" s="45"/>
      <c r="G21" s="45"/>
      <c r="H21" s="45"/>
    </row>
    <row r="22" spans="1:8" x14ac:dyDescent="0.3">
      <c r="E22" s="45" t="s">
        <v>79</v>
      </c>
      <c r="F22" s="45"/>
      <c r="G22" s="45"/>
      <c r="H22" s="45"/>
    </row>
    <row r="23" spans="1:8" x14ac:dyDescent="0.3">
      <c r="A23" s="69" t="s">
        <v>35</v>
      </c>
      <c r="B23" s="69"/>
      <c r="C23" s="69"/>
      <c r="D23" s="69"/>
      <c r="E23" s="69" t="s">
        <v>104</v>
      </c>
      <c r="F23" s="69"/>
      <c r="G23" s="69"/>
      <c r="H23" s="69"/>
    </row>
    <row r="25" spans="1:8" x14ac:dyDescent="0.3">
      <c r="A25" s="16" t="s">
        <v>36</v>
      </c>
      <c r="B25" s="16" t="s">
        <v>37</v>
      </c>
      <c r="C25" s="16" t="s">
        <v>38</v>
      </c>
      <c r="D25" s="16" t="s">
        <v>39</v>
      </c>
      <c r="E25" s="16" t="s">
        <v>40</v>
      </c>
      <c r="F25" s="16" t="s">
        <v>41</v>
      </c>
      <c r="G25" s="16" t="s">
        <v>42</v>
      </c>
      <c r="H25" s="16" t="s">
        <v>43</v>
      </c>
    </row>
    <row r="26" spans="1:8" x14ac:dyDescent="0.3">
      <c r="A26" s="1"/>
      <c r="B26" s="2"/>
      <c r="C26" s="3" t="s">
        <v>2</v>
      </c>
      <c r="D26" s="4" t="s">
        <v>3</v>
      </c>
      <c r="E26" s="5" t="s">
        <v>4</v>
      </c>
      <c r="F26" s="5" t="s">
        <v>4</v>
      </c>
      <c r="G26" s="4" t="s">
        <v>5</v>
      </c>
      <c r="H26" s="4" t="s">
        <v>6</v>
      </c>
    </row>
    <row r="27" spans="1:8" x14ac:dyDescent="0.3">
      <c r="A27" s="1"/>
      <c r="B27" s="2"/>
      <c r="C27" s="7" t="s">
        <v>8</v>
      </c>
      <c r="D27" s="8" t="s">
        <v>9</v>
      </c>
      <c r="E27" s="9" t="s">
        <v>10</v>
      </c>
      <c r="F27" s="9" t="s">
        <v>11</v>
      </c>
      <c r="G27" s="8"/>
      <c r="H27" s="8" t="s">
        <v>12</v>
      </c>
    </row>
    <row r="28" spans="1:8" x14ac:dyDescent="0.3">
      <c r="A28" s="1"/>
      <c r="B28" s="2"/>
      <c r="C28" s="10" t="s">
        <v>13</v>
      </c>
      <c r="D28" s="11"/>
      <c r="E28" s="12"/>
      <c r="F28" s="12"/>
      <c r="G28" s="11"/>
      <c r="H28" s="11"/>
    </row>
    <row r="29" spans="1:8" x14ac:dyDescent="0.3">
      <c r="A29" s="1">
        <v>43551</v>
      </c>
      <c r="B29" s="70">
        <v>-5758297.5999999996</v>
      </c>
      <c r="C29" s="2">
        <v>5800000</v>
      </c>
      <c r="D29" s="14"/>
      <c r="E29" s="15"/>
      <c r="F29" s="15"/>
      <c r="G29" s="14"/>
      <c r="H29" s="15">
        <v>5758297.5999999996</v>
      </c>
    </row>
    <row r="30" spans="1:8" x14ac:dyDescent="0.3">
      <c r="A30" s="1">
        <v>43555</v>
      </c>
      <c r="B30" s="2">
        <v>1425.83</v>
      </c>
      <c r="C30" s="2">
        <f>C29-D30</f>
        <v>5800000</v>
      </c>
      <c r="E30" s="2">
        <v>1425.8333333333333</v>
      </c>
      <c r="F30" s="2">
        <v>1899.8202293487266</v>
      </c>
      <c r="G30" s="2">
        <v>473.98689601539331</v>
      </c>
      <c r="H30" s="2">
        <v>5758771.5868960153</v>
      </c>
    </row>
    <row r="31" spans="1:8" x14ac:dyDescent="0.3">
      <c r="A31" s="1">
        <v>43646</v>
      </c>
      <c r="B31" s="2">
        <v>42775</v>
      </c>
      <c r="C31" s="2">
        <f t="shared" ref="C31:C32" si="0">C30-D31</f>
        <v>5800000</v>
      </c>
      <c r="E31" s="2">
        <v>42775</v>
      </c>
      <c r="F31" s="2">
        <v>43379.910066966899</v>
      </c>
      <c r="G31" s="2">
        <v>604.91006696689874</v>
      </c>
      <c r="H31" s="2">
        <v>5759376.4969629822</v>
      </c>
    </row>
    <row r="32" spans="1:8" x14ac:dyDescent="0.3">
      <c r="A32" s="1">
        <v>43738</v>
      </c>
      <c r="B32" s="2">
        <v>42775</v>
      </c>
      <c r="C32" s="2">
        <f t="shared" si="0"/>
        <v>5800000</v>
      </c>
      <c r="E32" s="2">
        <v>42775</v>
      </c>
      <c r="F32" s="2">
        <v>43863.030031119473</v>
      </c>
      <c r="G32" s="2">
        <v>1088.0300311194733</v>
      </c>
      <c r="H32" s="2">
        <v>5760464.5269941017</v>
      </c>
    </row>
    <row r="34" spans="1:6" x14ac:dyDescent="0.3">
      <c r="A34" s="28" t="s">
        <v>44</v>
      </c>
      <c r="B34" s="28" t="s">
        <v>36</v>
      </c>
      <c r="C34" t="s">
        <v>45</v>
      </c>
    </row>
    <row r="35" spans="1:6" x14ac:dyDescent="0.3">
      <c r="A35" s="28"/>
      <c r="B35" s="28"/>
    </row>
    <row r="36" spans="1:6" x14ac:dyDescent="0.3">
      <c r="A36" s="28" t="s">
        <v>46</v>
      </c>
      <c r="B36" s="28" t="s">
        <v>37</v>
      </c>
      <c r="C36" t="s">
        <v>73</v>
      </c>
    </row>
    <row r="37" spans="1:6" x14ac:dyDescent="0.3">
      <c r="A37" s="28"/>
      <c r="B37" s="28"/>
    </row>
    <row r="38" spans="1:6" x14ac:dyDescent="0.3">
      <c r="A38" s="28" t="s">
        <v>44</v>
      </c>
      <c r="B38" s="28" t="s">
        <v>38</v>
      </c>
      <c r="C38" t="s">
        <v>47</v>
      </c>
    </row>
    <row r="39" spans="1:6" x14ac:dyDescent="0.3">
      <c r="A39" s="28"/>
      <c r="B39" s="28"/>
      <c r="C39" t="s">
        <v>74</v>
      </c>
    </row>
    <row r="40" spans="1:6" x14ac:dyDescent="0.3">
      <c r="A40" s="28"/>
      <c r="B40" s="28"/>
    </row>
    <row r="41" spans="1:6" x14ac:dyDescent="0.3">
      <c r="A41" s="28" t="s">
        <v>46</v>
      </c>
      <c r="B41" s="28" t="s">
        <v>39</v>
      </c>
      <c r="C41" t="s">
        <v>48</v>
      </c>
    </row>
    <row r="42" spans="1:6" x14ac:dyDescent="0.3">
      <c r="A42" s="28"/>
      <c r="B42" s="28"/>
    </row>
    <row r="43" spans="1:6" x14ac:dyDescent="0.3">
      <c r="A43" s="28" t="s">
        <v>44</v>
      </c>
      <c r="B43" s="28" t="s">
        <v>40</v>
      </c>
      <c r="C43" t="s">
        <v>49</v>
      </c>
    </row>
    <row r="44" spans="1:6" x14ac:dyDescent="0.3">
      <c r="A44" s="28"/>
      <c r="B44" s="28"/>
    </row>
    <row r="45" spans="1:6" x14ac:dyDescent="0.3">
      <c r="A45" s="28" t="s">
        <v>46</v>
      </c>
      <c r="B45" s="28" t="s">
        <v>41</v>
      </c>
      <c r="C45" t="s">
        <v>50</v>
      </c>
    </row>
    <row r="46" spans="1:6" x14ac:dyDescent="0.3">
      <c r="C46" t="s">
        <v>51</v>
      </c>
    </row>
    <row r="48" spans="1:6" x14ac:dyDescent="0.3">
      <c r="A48" t="s">
        <v>52</v>
      </c>
      <c r="C48" s="17" t="s">
        <v>53</v>
      </c>
      <c r="D48" s="18"/>
      <c r="E48" s="18"/>
      <c r="F48" s="19" t="s">
        <v>54</v>
      </c>
    </row>
    <row r="49" spans="1:6" x14ac:dyDescent="0.3">
      <c r="C49" s="27"/>
      <c r="D49" s="27"/>
      <c r="E49" s="27"/>
      <c r="F49" s="33"/>
    </row>
    <row r="50" spans="1:6" x14ac:dyDescent="0.3">
      <c r="A50" t="s">
        <v>75</v>
      </c>
      <c r="C50" s="20" t="s">
        <v>62</v>
      </c>
      <c r="D50" s="21"/>
    </row>
    <row r="51" spans="1:6" x14ac:dyDescent="0.3">
      <c r="A51" t="s">
        <v>61</v>
      </c>
      <c r="C51" s="22" t="s">
        <v>65</v>
      </c>
      <c r="D51" s="23" t="s">
        <v>54</v>
      </c>
    </row>
    <row r="52" spans="1:6" x14ac:dyDescent="0.3">
      <c r="A52" t="s">
        <v>76</v>
      </c>
    </row>
    <row r="53" spans="1:6" x14ac:dyDescent="0.3">
      <c r="A53" t="s">
        <v>55</v>
      </c>
    </row>
    <row r="54" spans="1:6" x14ac:dyDescent="0.3">
      <c r="C54" s="25" t="s">
        <v>62</v>
      </c>
    </row>
    <row r="55" spans="1:6" x14ac:dyDescent="0.3">
      <c r="A55" t="s">
        <v>63</v>
      </c>
      <c r="B55" t="s">
        <v>64</v>
      </c>
      <c r="C55" s="26" t="s">
        <v>65</v>
      </c>
    </row>
    <row r="56" spans="1:6" x14ac:dyDescent="0.3">
      <c r="C56" s="27"/>
    </row>
    <row r="57" spans="1:6" x14ac:dyDescent="0.3">
      <c r="A57" t="s">
        <v>66</v>
      </c>
      <c r="C57" s="24"/>
    </row>
    <row r="58" spans="1:6" x14ac:dyDescent="0.3">
      <c r="C58" s="14"/>
    </row>
    <row r="59" spans="1:6" x14ac:dyDescent="0.3">
      <c r="A59" t="s">
        <v>58</v>
      </c>
    </row>
    <row r="60" spans="1:6" x14ac:dyDescent="0.3">
      <c r="A60" t="s">
        <v>77</v>
      </c>
    </row>
    <row r="62" spans="1:6" x14ac:dyDescent="0.3">
      <c r="A62" s="28" t="s">
        <v>46</v>
      </c>
      <c r="B62" s="28" t="s">
        <v>42</v>
      </c>
      <c r="C62" t="s">
        <v>56</v>
      </c>
    </row>
    <row r="63" spans="1:6" x14ac:dyDescent="0.3">
      <c r="A63" s="28"/>
      <c r="B63" s="28"/>
      <c r="C63" t="s">
        <v>57</v>
      </c>
    </row>
    <row r="64" spans="1:6" x14ac:dyDescent="0.3">
      <c r="A64" s="28"/>
      <c r="B64" s="28"/>
    </row>
    <row r="65" spans="1:3" x14ac:dyDescent="0.3">
      <c r="A65" s="28" t="s">
        <v>44</v>
      </c>
      <c r="B65" s="28" t="s">
        <v>43</v>
      </c>
      <c r="C65" t="s">
        <v>59</v>
      </c>
    </row>
    <row r="66" spans="1:3" x14ac:dyDescent="0.3">
      <c r="C66" t="s">
        <v>60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tir x</vt:lpstr>
      <vt:lpstr>piano ammortamento con tir x</vt:lpstr>
      <vt:lpstr>istruzioni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Franca Colombo</dc:creator>
  <cp:lastModifiedBy>Franca Colombo</cp:lastModifiedBy>
  <cp:lastPrinted>2020-03-25T14:25:32Z</cp:lastPrinted>
  <dcterms:created xsi:type="dcterms:W3CDTF">2020-03-24T10:39:37Z</dcterms:created>
  <dcterms:modified xsi:type="dcterms:W3CDTF">2020-05-08T07:57:19Z</dcterms:modified>
</cp:coreProperties>
</file>